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wle\OneDrive\Desktop\Manuscript\"/>
    </mc:Choice>
  </mc:AlternateContent>
  <xr:revisionPtr revIDLastSave="0" documentId="13_ncr:1_{64B93962-872C-4094-9214-CB7C1F46753B}" xr6:coauthVersionLast="47" xr6:coauthVersionMax="47" xr10:uidLastSave="{00000000-0000-0000-0000-000000000000}"/>
  <bookViews>
    <workbookView xWindow="-96" yWindow="-96" windowWidth="23232" windowHeight="14592" activeTab="2" xr2:uid="{F872555C-39DA-4D03-BAAC-64BCE2025F4E}"/>
  </bookViews>
  <sheets>
    <sheet name="Sample Location" sheetId="5" r:id="rId1"/>
    <sheet name="Absolute Diatom Abundance" sheetId="1" r:id="rId2"/>
    <sheet name="Biogenic Silica Protocol" sheetId="6" r:id="rId3"/>
    <sheet name="Biogenic Silica Results" sheetId="2" r:id="rId4"/>
    <sheet name="IRD Visual Inspection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2" l="1"/>
  <c r="Q13" i="2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78" i="4"/>
  <c r="B176" i="4"/>
  <c r="B174" i="4"/>
  <c r="B173" i="4"/>
  <c r="B171" i="4"/>
  <c r="B166" i="4"/>
  <c r="B167" i="4"/>
  <c r="B168" i="4"/>
  <c r="B169" i="4"/>
  <c r="B170" i="4"/>
  <c r="B165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37" i="4"/>
  <c r="B135" i="4"/>
  <c r="B127" i="4"/>
  <c r="B128" i="4"/>
  <c r="B129" i="4"/>
  <c r="B130" i="4"/>
  <c r="B131" i="4"/>
  <c r="B132" i="4"/>
  <c r="B133" i="4"/>
  <c r="B134" i="4"/>
  <c r="B126" i="4"/>
  <c r="B124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09" i="4"/>
  <c r="B107" i="4"/>
  <c r="B105" i="4"/>
  <c r="B99" i="4"/>
  <c r="B100" i="4"/>
  <c r="B101" i="4"/>
  <c r="B102" i="4"/>
  <c r="B103" i="4"/>
  <c r="B104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83" i="4"/>
  <c r="B81" i="4"/>
  <c r="B80" i="4"/>
  <c r="B78" i="4"/>
  <c r="B77" i="4"/>
  <c r="B69" i="4"/>
  <c r="B71" i="4"/>
  <c r="B73" i="4"/>
  <c r="B75" i="4"/>
  <c r="B50" i="4"/>
  <c r="B52" i="4"/>
  <c r="B48" i="4"/>
  <c r="B54" i="4"/>
  <c r="B55" i="4"/>
  <c r="B56" i="4"/>
  <c r="B58" i="4"/>
  <c r="B59" i="4"/>
  <c r="B60" i="4"/>
  <c r="B62" i="4"/>
  <c r="B63" i="4"/>
  <c r="B64" i="4"/>
  <c r="B66" i="4"/>
  <c r="B67" i="4"/>
  <c r="B36" i="4"/>
  <c r="B37" i="4"/>
  <c r="B38" i="4"/>
  <c r="B39" i="4"/>
  <c r="B40" i="4"/>
  <c r="B41" i="4"/>
  <c r="B42" i="4"/>
  <c r="B43" i="4"/>
  <c r="B44" i="4"/>
  <c r="B45" i="4"/>
  <c r="B46" i="4"/>
  <c r="B47" i="4"/>
  <c r="B23" i="4"/>
  <c r="B25" i="4"/>
  <c r="B26" i="4"/>
  <c r="B27" i="4"/>
  <c r="B28" i="4"/>
  <c r="B29" i="4"/>
  <c r="B30" i="4"/>
  <c r="B31" i="4"/>
  <c r="B32" i="4"/>
  <c r="B33" i="4"/>
  <c r="B34" i="4"/>
  <c r="B35" i="4"/>
  <c r="B19" i="4"/>
  <c r="B20" i="4"/>
  <c r="B21" i="4"/>
  <c r="B22" i="4"/>
  <c r="B18" i="4"/>
  <c r="Q16" i="2" l="1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3" i="2"/>
  <c r="Q4" i="2"/>
  <c r="Q5" i="2"/>
  <c r="Q6" i="2"/>
  <c r="Q7" i="2"/>
  <c r="Q8" i="2"/>
  <c r="Q9" i="2"/>
  <c r="Q10" i="2"/>
  <c r="Q11" i="2"/>
  <c r="Q14" i="2"/>
  <c r="Q15" i="2"/>
  <c r="Q2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2" i="2"/>
  <c r="N40" i="2"/>
  <c r="O40" i="2" s="1"/>
  <c r="N36" i="2"/>
  <c r="O36" i="2" s="1"/>
  <c r="P36" i="2" s="1"/>
  <c r="N29" i="2"/>
  <c r="O29" i="2" s="1"/>
  <c r="O37" i="2"/>
  <c r="P37" i="2" s="1"/>
  <c r="O3" i="2"/>
  <c r="N49" i="2"/>
  <c r="O49" i="2" s="1"/>
  <c r="P49" i="2" s="1"/>
  <c r="N48" i="2"/>
  <c r="O48" i="2" s="1"/>
  <c r="P48" i="2" s="1"/>
  <c r="N47" i="2"/>
  <c r="O47" i="2" s="1"/>
  <c r="N46" i="2"/>
  <c r="O46" i="2" s="1"/>
  <c r="P46" i="2" s="1"/>
  <c r="N45" i="2"/>
  <c r="O45" i="2" s="1"/>
  <c r="P45" i="2" s="1"/>
  <c r="N44" i="2"/>
  <c r="O44" i="2" s="1"/>
  <c r="P44" i="2" s="1"/>
  <c r="N43" i="2"/>
  <c r="O43" i="2" s="1"/>
  <c r="P43" i="2" s="1"/>
  <c r="N42" i="2"/>
  <c r="O42" i="2" s="1"/>
  <c r="P42" i="2" s="1"/>
  <c r="N41" i="2"/>
  <c r="O41" i="2" s="1"/>
  <c r="N39" i="2"/>
  <c r="O39" i="2" s="1"/>
  <c r="N38" i="2"/>
  <c r="O38" i="2" s="1"/>
  <c r="P38" i="2" s="1"/>
  <c r="N37" i="2"/>
  <c r="N35" i="2"/>
  <c r="O35" i="2" s="1"/>
  <c r="N34" i="2"/>
  <c r="O34" i="2" s="1"/>
  <c r="P34" i="2" s="1"/>
  <c r="N33" i="2"/>
  <c r="O33" i="2" s="1"/>
  <c r="N32" i="2"/>
  <c r="O32" i="2" s="1"/>
  <c r="P32" i="2" s="1"/>
  <c r="N31" i="2"/>
  <c r="O31" i="2" s="1"/>
  <c r="P31" i="2" s="1"/>
  <c r="N30" i="2"/>
  <c r="O30" i="2" s="1"/>
  <c r="N28" i="2"/>
  <c r="O28" i="2" s="1"/>
  <c r="N27" i="2"/>
  <c r="O27" i="2" s="1"/>
  <c r="N26" i="2"/>
  <c r="O26" i="2" s="1"/>
  <c r="N25" i="2"/>
  <c r="O25" i="2" s="1"/>
  <c r="P25" i="2" s="1"/>
  <c r="N24" i="2"/>
  <c r="O24" i="2" s="1"/>
  <c r="N23" i="2"/>
  <c r="O23" i="2" s="1"/>
  <c r="N22" i="2"/>
  <c r="O22" i="2" s="1"/>
  <c r="N21" i="2"/>
  <c r="O21" i="2" s="1"/>
  <c r="P21" i="2" s="1"/>
  <c r="N20" i="2"/>
  <c r="O20" i="2" s="1"/>
  <c r="P20" i="2" s="1"/>
  <c r="N19" i="2"/>
  <c r="O19" i="2" s="1"/>
  <c r="P19" i="2" s="1"/>
  <c r="N18" i="2"/>
  <c r="O18" i="2" s="1"/>
  <c r="N17" i="2"/>
  <c r="O17" i="2" s="1"/>
  <c r="N16" i="2"/>
  <c r="O16" i="2" s="1"/>
  <c r="N15" i="2"/>
  <c r="O15" i="2" s="1"/>
  <c r="P15" i="2" s="1"/>
  <c r="N14" i="2"/>
  <c r="O14" i="2" s="1"/>
  <c r="P14" i="2" s="1"/>
  <c r="N13" i="2"/>
  <c r="O13" i="2" s="1"/>
  <c r="P13" i="2" s="1"/>
  <c r="N12" i="2"/>
  <c r="O12" i="2" s="1"/>
  <c r="N11" i="2"/>
  <c r="O11" i="2" s="1"/>
  <c r="N10" i="2"/>
  <c r="O10" i="2" s="1"/>
  <c r="N9" i="2"/>
  <c r="O9" i="2" s="1"/>
  <c r="P9" i="2" s="1"/>
  <c r="N8" i="2"/>
  <c r="O8" i="2" s="1"/>
  <c r="P8" i="2" s="1"/>
  <c r="N7" i="2"/>
  <c r="O7" i="2" s="1"/>
  <c r="P7" i="2" s="1"/>
  <c r="N6" i="2"/>
  <c r="O6" i="2" s="1"/>
  <c r="N5" i="2"/>
  <c r="O5" i="2" s="1"/>
  <c r="N4" i="2"/>
  <c r="O4" i="2" s="1"/>
  <c r="N3" i="2"/>
  <c r="N2" i="2"/>
  <c r="O2" i="2" s="1"/>
  <c r="A17" i="2"/>
  <c r="B4" i="2"/>
  <c r="B5" i="2"/>
  <c r="B6" i="2"/>
  <c r="B7" i="2"/>
  <c r="B8" i="2"/>
  <c r="B9" i="2"/>
  <c r="B10" i="2"/>
  <c r="B11" i="2"/>
  <c r="B12" i="2"/>
  <c r="B13" i="2"/>
  <c r="B3" i="2"/>
  <c r="P5" i="2" l="1"/>
  <c r="P17" i="2"/>
  <c r="P30" i="2"/>
  <c r="P6" i="2"/>
  <c r="P18" i="2"/>
  <c r="P4" i="2"/>
  <c r="P28" i="2"/>
  <c r="P29" i="2"/>
  <c r="P16" i="2"/>
  <c r="P22" i="2"/>
  <c r="P35" i="2"/>
  <c r="P11" i="2"/>
  <c r="P26" i="2"/>
  <c r="P12" i="2"/>
  <c r="P39" i="2"/>
  <c r="P10" i="2"/>
  <c r="P23" i="2"/>
  <c r="P2" i="2"/>
  <c r="P24" i="2"/>
  <c r="P3" i="2"/>
  <c r="P33" i="2"/>
  <c r="P40" i="2"/>
  <c r="P27" i="2"/>
  <c r="P41" i="2"/>
  <c r="P47" i="2"/>
</calcChain>
</file>

<file path=xl/sharedStrings.xml><?xml version="1.0" encoding="utf-8"?>
<sst xmlns="http://schemas.openxmlformats.org/spreadsheetml/2006/main" count="800" uniqueCount="243">
  <si>
    <t>ADA</t>
  </si>
  <si>
    <t>Site</t>
  </si>
  <si>
    <t>Core</t>
  </si>
  <si>
    <t>Hole</t>
  </si>
  <si>
    <t>Section</t>
  </si>
  <si>
    <t>Mass (g)</t>
  </si>
  <si>
    <t># Diatoms Counted</t>
  </si>
  <si>
    <t>Fields of View on Slide</t>
  </si>
  <si>
    <t># Fields of View</t>
  </si>
  <si>
    <t>Field of View Area (mm2)</t>
  </si>
  <si>
    <t>Beaker Area (mm2)</t>
  </si>
  <si>
    <t>Dry Sediment Mass (g)</t>
  </si>
  <si>
    <t>IODP 379</t>
  </si>
  <si>
    <t>U1532</t>
  </si>
  <si>
    <t>ID</t>
  </si>
  <si>
    <t>Abs</t>
  </si>
  <si>
    <t>mM SiO2</t>
  </si>
  <si>
    <t>Dilution Factor</t>
  </si>
  <si>
    <t>Bsi(‰)</t>
  </si>
  <si>
    <t>Bsi(%)</t>
  </si>
  <si>
    <t>Weight (mg)</t>
  </si>
  <si>
    <t>IODP 379-1</t>
  </si>
  <si>
    <t>IODP 379-31</t>
  </si>
  <si>
    <t>IODP 379-2</t>
  </si>
  <si>
    <t>IODP 379-33</t>
  </si>
  <si>
    <t>IODP 379-34</t>
  </si>
  <si>
    <t>IODP 379-3</t>
  </si>
  <si>
    <t>IODP 379-4</t>
  </si>
  <si>
    <t>IODP 379-35</t>
  </si>
  <si>
    <t>IODP 379-36</t>
  </si>
  <si>
    <t>IODP 379-5</t>
  </si>
  <si>
    <t>IODP 379-6</t>
  </si>
  <si>
    <t>IODP 379-32</t>
  </si>
  <si>
    <t>IODP 379-7</t>
  </si>
  <si>
    <t>IODP 379-37</t>
  </si>
  <si>
    <t>IODP 379-38</t>
  </si>
  <si>
    <t>IODP 379-8</t>
  </si>
  <si>
    <t>IODP 379-39</t>
  </si>
  <si>
    <t>IODP 379-9</t>
  </si>
  <si>
    <t>IODP 379-10</t>
  </si>
  <si>
    <t>IODP 379-40</t>
  </si>
  <si>
    <t>IODP 379-41</t>
  </si>
  <si>
    <t>IODP 379-11</t>
  </si>
  <si>
    <t>IODP 379-12</t>
  </si>
  <si>
    <t>IODP 379-42</t>
  </si>
  <si>
    <t>IODP 379-43</t>
  </si>
  <si>
    <t>IODP 379-13</t>
  </si>
  <si>
    <t>IODP 379-14</t>
  </si>
  <si>
    <t>IODP 379-44</t>
  </si>
  <si>
    <t>IODP 379-15</t>
  </si>
  <si>
    <t>IODP 379-45</t>
  </si>
  <si>
    <t>IODP 379-46</t>
  </si>
  <si>
    <t>IODP 379-16</t>
  </si>
  <si>
    <t>IODP 379-29</t>
  </si>
  <si>
    <t>IODP 379-17</t>
  </si>
  <si>
    <t>IODP 379-47</t>
  </si>
  <si>
    <t>IODP 379-30</t>
  </si>
  <si>
    <t>IODP 379-18</t>
  </si>
  <si>
    <t>IODP 379-25</t>
  </si>
  <si>
    <t>IODP 379-48</t>
  </si>
  <si>
    <t>IODP 379-22</t>
  </si>
  <si>
    <t>IODP 379-19</t>
  </si>
  <si>
    <t>IODP 379-27</t>
  </si>
  <si>
    <t>IODP 379-24</t>
  </si>
  <si>
    <t>IODP 379-28</t>
  </si>
  <si>
    <t>IODP 379-20</t>
  </si>
  <si>
    <t>IODP 379-21</t>
  </si>
  <si>
    <t>IODP 379-26</t>
  </si>
  <si>
    <t>IODP 379-23</t>
  </si>
  <si>
    <t>379-U1532C-6F-Sec1</t>
  </si>
  <si>
    <t>379-U1532C-6F-Sec2</t>
  </si>
  <si>
    <t>Depth (mbsf)</t>
  </si>
  <si>
    <t xml:space="preserve">IRD Categorization </t>
  </si>
  <si>
    <t>Visual Inspection Notes</t>
  </si>
  <si>
    <t xml:space="preserve">Group of small clasts </t>
  </si>
  <si>
    <t>Clasts &lt;0.5cm </t>
  </si>
  <si>
    <t>Group of small clasts</t>
  </si>
  <si>
    <t>Clasts &lt;0.5cm</t>
  </si>
  <si>
    <t>1 Large clast with group of small clasts</t>
  </si>
  <si>
    <t xml:space="preserve">Large clast &gt;0.5cm </t>
  </si>
  <si>
    <t>Small clasts &lt;0.5cm</t>
  </si>
  <si>
    <t>1 Large clast</t>
  </si>
  <si>
    <t>Clast &gt;0.5cm </t>
  </si>
  <si>
    <t>Small clasts &lt;0.5cm </t>
  </si>
  <si>
    <t>Thin Diatomite Layer ~0.25cm Small clasts &lt;0.5cm</t>
  </si>
  <si>
    <t>Clasts &lt;0.5cm  </t>
  </si>
  <si>
    <t>Fecal Pellet with Barite Deposit</t>
  </si>
  <si>
    <t>Clast &gt;0.5cm</t>
  </si>
  <si>
    <t>Barite Cluster</t>
  </si>
  <si>
    <t>Bioturbation</t>
  </si>
  <si>
    <t>Expedition</t>
  </si>
  <si>
    <t>C</t>
  </si>
  <si>
    <t>Type</t>
  </si>
  <si>
    <t>Grant Funding: NSF OPP ANT 1939139</t>
  </si>
  <si>
    <t>All samples analyzed come from IODP Expedition 379, Amundsen Sea, Antarctica, 1019</t>
  </si>
  <si>
    <t>Site Coordinates: U1532 (68˚ 36.6952’S, 107˚ 31.4721’W)</t>
  </si>
  <si>
    <t>Day 0</t>
  </si>
  <si>
    <t>a.      Molybdate</t>
  </si>
  <si>
    <t>b.     1 M HCl</t>
  </si>
  <si>
    <t>c.      Metol</t>
  </si>
  <si>
    <t xml:space="preserve">d.     Sulfuric acid </t>
  </si>
  <si>
    <t>e.      Oxalic Acid</t>
  </si>
  <si>
    <t>a.      In a NALGENE container, fill with 1 L of nano-pure water.</t>
  </si>
  <si>
    <t>c.      Weight out 112.5 g of KOH pellets and slowly add them to the water</t>
  </si>
  <si>
    <t>d.     Allow to mix until no residue is left at the bottom</t>
  </si>
  <si>
    <t>CORE ID</t>
  </si>
  <si>
    <t>WEIGHT</t>
  </si>
  <si>
    <t>ABSORBANCE</t>
  </si>
  <si>
    <t>a.      Vials labeled 1-16/32 and B, on cap and vial</t>
  </si>
  <si>
    <t>b.     Vials labeled *1-16/32 *B, on cap and vial</t>
  </si>
  <si>
    <t>c.      Vials labeled 0, 50, 100, 150, 200, 250, 300, 350, 400, 450, 500, on cap and vial</t>
  </si>
  <si>
    <t>d.     Vials labeled *0-500 on cap and vial</t>
  </si>
  <si>
    <t>a.      Between each homogenization, rinse the mortar and pestle with DI water</t>
  </si>
  <si>
    <t>a.      After reaching the appropriate weight place each sample in its appropriately labeled 50 mL centrifuge tube.</t>
  </si>
  <si>
    <t>b.     Be sure to put the measured weight on the tube label.</t>
  </si>
  <si>
    <t>Day 1</t>
  </si>
  <si>
    <t>a.      Loosely place the caps back onto the tubes</t>
  </si>
  <si>
    <t xml:space="preserve">b.     Let the tubes effervesce for 2 hours on a shaker table at low-medium speed </t>
  </si>
  <si>
    <t>b.     Let the sediments react for 2-3 hours on a shaker table at low-medium speed</t>
  </si>
  <si>
    <t>a.      Tightly close caps</t>
  </si>
  <si>
    <t>Day 2</t>
  </si>
  <si>
    <t>a.     Make sure oven is empty prior to preheat</t>
  </si>
  <si>
    <t xml:space="preserve">  </t>
  </si>
  <si>
    <t>a.      After two hours remove the tubes, TIGHTEN the caps, and place individually in vortex mixer</t>
  </si>
  <si>
    <t>b.     Place holder with LOOSENED caps, back into oven for two more hours</t>
  </si>
  <si>
    <t>c.      After two more hours (4 hrs. in total) remove the tubes, TIGHTEN the caps, and place individually in vortex mixer</t>
  </si>
  <si>
    <t>d.     Place holder with LOOSENED caps, back into oven for one more hour</t>
  </si>
  <si>
    <t>a.      In your scintillation vials labeled B-500 follow the table below</t>
  </si>
  <si>
    <t>Std</t>
  </si>
  <si>
    <t>KOH</t>
  </si>
  <si>
    <t>Liquid Std</t>
  </si>
  <si>
    <t>H20</t>
  </si>
  <si>
    <t>B</t>
  </si>
  <si>
    <t>2 mL</t>
  </si>
  <si>
    <t>1 mL</t>
  </si>
  <si>
    <t>a.      Locate NALGENE container labeled Metol and Molybdate</t>
  </si>
  <si>
    <t>b.     For Molybdate Working Solution gather the Molybdate, 1 M HCl, and nano-pure water</t>
  </si>
  <si>
    <t>                                                    i.     Fill container first with 300/460 mL of nano-pure water</t>
  </si>
  <si>
    <t xml:space="preserve">                                                  ii.     Then add 60/92 mL of Molybdate </t>
  </si>
  <si>
    <t>                                                iii.     Then add 60/92 mL of 1 M HCl</t>
  </si>
  <si>
    <t>                                                 iv.     Once combined pipette 14 mL of this solution into EACH starred vial</t>
  </si>
  <si>
    <t>c.      For Metol Working Solution gather Metol, Sulfuric acid, and Oxalic Acid</t>
  </si>
  <si>
    <t>                                                    i.     First add 60/92 mL of Metol</t>
  </si>
  <si>
    <t>                                                  ii.     Then add 60/92 mL of Sulfuric Acid</t>
  </si>
  <si>
    <t>                                                iii.     Then add 60/92 mL of Oxalic Acid</t>
  </si>
  <si>
    <t>                                                 iv.     DO NOTHING WITH THIS RIGHT NOW</t>
  </si>
  <si>
    <t>a.      Every 30 seconds pipette 0.1 mL starting with vial B into *B, 1 into *1 through vial 16</t>
  </si>
  <si>
    <t>b.     Then do the same process with the standard starting with vial 0 into *0, 50 into *50 through 500</t>
  </si>
  <si>
    <t>Day 3</t>
  </si>
  <si>
    <t>a.      Pour between triangle and rectangle for *B and the first five standards</t>
  </si>
  <si>
    <t>                                                    i.     ALWAYS LEAVE B IN MACHINE FOR ENTIRE PROCESS</t>
  </si>
  <si>
    <t>                                                  ii.     Measure and record absorbance for those and all standards</t>
  </si>
  <si>
    <t>b.     Make sure machine is now on samples</t>
  </si>
  <si>
    <t>                                                    i.     Measure record absorbance for all starred numbered vials now</t>
  </si>
  <si>
    <t xml:space="preserve">e.      Pour mixture into KOH bottle </t>
  </si>
  <si>
    <t>1. Prepare Solutions of:</t>
  </si>
  <si>
    <t>2. Prepare KOH Solution</t>
  </si>
  <si>
    <t>4. In notebook follow this scheme for note taking</t>
  </si>
  <si>
    <t>6. Locate a tray of 20 mL scintillation vials and label them with the designated scheme</t>
  </si>
  <si>
    <t>5. Locate a pack of 50 mL Falcon centrifuge tubes and label each of the 16/32 tubes and caps you will be using with your sample ID and sample number (1-16/32).</t>
  </si>
  <si>
    <t>7. Homogenize each of your 16/32 samples, to a fine powder, using a mortar and pestle.</t>
  </si>
  <si>
    <t>b.     Place NALGENE container on stir plate with magnetic stirrer</t>
  </si>
  <si>
    <t>8. Weigh each of your homogenized samples using a mass balance to between (0.053-0.057 g).</t>
  </si>
  <si>
    <t>9. Place tubes into Styrofoam holder for day 1 analyzes</t>
  </si>
  <si>
    <t>1. Pipette 5 mL of 30% hydrogen peroxide into each tube</t>
  </si>
  <si>
    <t>2. Pipette 5 mL of 1 M HCl into each tube</t>
  </si>
  <si>
    <t>3. Pipette 20 mL of nano-pure water into each tube</t>
  </si>
  <si>
    <t>4. Put each tube on the Analog Vortex Mixer at max speed for 1-2 seconds</t>
  </si>
  <si>
    <t>5. Place all 16/32 tubes into a centrifuge at 3400 rpm for 20 min</t>
  </si>
  <si>
    <t>6. Slowly decant each tube into waste beaker</t>
  </si>
  <si>
    <t>7. Pipette 20 mL of nano-pure water into each tube</t>
  </si>
  <si>
    <t>1. Preheat muffle furnace to 80 ℃ for one hour</t>
  </si>
  <si>
    <t>2. Centrifuge tubes at 3400 rpm for 20 min</t>
  </si>
  <si>
    <t>3. Decant water into waste beaker</t>
  </si>
  <si>
    <t>4. Add 40 mL of the KOH solution into each tube</t>
  </si>
  <si>
    <t>5. Put each tube on the Analog Vortex Mixer at max speed for 1-2 seconds</t>
  </si>
  <si>
    <t>6. Place all 16 tubes, with LOOSENED lids, into the Styrofoam holder and then place the holder in the 80℃ oven</t>
  </si>
  <si>
    <t>7. During this last hour, make standards</t>
  </si>
  <si>
    <t>          i.     Add the designated mL into each appropriate vial</t>
  </si>
  <si>
    <t>8. Also, during this hour, prepare your Metol Working Solution and Molybdate Working Solution under fume hood</t>
  </si>
  <si>
    <t>9. After the last hour in the oven (5 hrs. total) remove the tubes, TIGHTEN the caps, and place individually in vortex mixer</t>
  </si>
  <si>
    <t>10. Centrifuge the tubes at 2800 rpm for 20 min</t>
  </si>
  <si>
    <t>11. Place scintillation vials 1-16/32 in front of you and pour a small amount of each centrifuge tube into the corresponding vial</t>
  </si>
  <si>
    <t>12. Now have scintillation vials B and 1-16/32 in order and easy to grab, and do the same with *B and 1-16</t>
  </si>
  <si>
    <t>13. Wait 20 min for the reaction to occur and then add 6 mL of the Metol Working Solution to EACH starred vial</t>
  </si>
  <si>
    <t xml:space="preserve">1. Locate a tray of Cuvettes and turn on UV-VIS Spectrophotometer </t>
  </si>
  <si>
    <t>2. Pull out starred standard vials only</t>
  </si>
  <si>
    <t>3. Pick 16 or 32 samples that will be used for analyzes</t>
  </si>
  <si>
    <t>Weight (g)</t>
  </si>
  <si>
    <t>Depth (cm)</t>
  </si>
  <si>
    <t>25-25.3</t>
  </si>
  <si>
    <t>29.5-30</t>
  </si>
  <si>
    <t>35-36</t>
  </si>
  <si>
    <t>39-39.5</t>
  </si>
  <si>
    <t>43-43.5</t>
  </si>
  <si>
    <t>83-83.5</t>
  </si>
  <si>
    <t>45-45.5</t>
  </si>
  <si>
    <t>55-56</t>
  </si>
  <si>
    <t>59.5-60</t>
  </si>
  <si>
    <t>60.5-61</t>
  </si>
  <si>
    <t>65-66</t>
  </si>
  <si>
    <t>74.5-75</t>
  </si>
  <si>
    <t>79.5-80</t>
  </si>
  <si>
    <t>85-85.5</t>
  </si>
  <si>
    <t>89.5-90</t>
  </si>
  <si>
    <t>90.5-91</t>
  </si>
  <si>
    <t>94-94.5</t>
  </si>
  <si>
    <t>101.5-102</t>
  </si>
  <si>
    <t>106-106.5</t>
  </si>
  <si>
    <t>114.5-115.5</t>
  </si>
  <si>
    <t>118-118.5</t>
  </si>
  <si>
    <t>120.5-121.5</t>
  </si>
  <si>
    <t>125-125.5</t>
  </si>
  <si>
    <t>134.5-135.5</t>
  </si>
  <si>
    <t>137.5-138</t>
  </si>
  <si>
    <t>140-140.5</t>
  </si>
  <si>
    <t>145-145.5</t>
  </si>
  <si>
    <t>5.0-6.0</t>
  </si>
  <si>
    <t>8.5-9.5</t>
  </si>
  <si>
    <t>15-15.5</t>
  </si>
  <si>
    <t>16-16.5</t>
  </si>
  <si>
    <t>20.5-21.5</t>
  </si>
  <si>
    <t>25-25.5</t>
  </si>
  <si>
    <t>34-34.5</t>
  </si>
  <si>
    <t>41.5-42</t>
  </si>
  <si>
    <t>48.5-49</t>
  </si>
  <si>
    <t>49.5-50</t>
  </si>
  <si>
    <t>51.5-52</t>
  </si>
  <si>
    <t>54-54.5</t>
  </si>
  <si>
    <t>55-55.5</t>
  </si>
  <si>
    <t>58-58.5</t>
  </si>
  <si>
    <t>81.5-82</t>
  </si>
  <si>
    <t>87.5-88</t>
  </si>
  <si>
    <t>39-40</t>
  </si>
  <si>
    <t>89-89.5</t>
  </si>
  <si>
    <t>mg/L</t>
  </si>
  <si>
    <t>mM</t>
  </si>
  <si>
    <t>Absorbance</t>
  </si>
  <si>
    <t>Standard</t>
  </si>
  <si>
    <t>(mg/L)/60.0848</t>
  </si>
  <si>
    <t>Set1</t>
  </si>
  <si>
    <r>
      <t xml:space="preserve">            SiO</t>
    </r>
    <r>
      <rPr>
        <sz val="8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 60.048 g/mol</t>
    </r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</si>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</sst>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" fontId="0" fillId="0" borderId="7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966535433070864"/>
                  <c:y val="-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'Biogenic Silica Results'!$B$3:$B$13</c:f>
              <c:numCache>
                <c:formatCode>General</c:formatCode>
                <c:ptCount val="11"/>
                <c:pt idx="0">
                  <c:v>0</c:v>
                </c:pt>
                <c:pt idx="1">
                  <c:v>0.83215721779884433</c:v>
                </c:pt>
                <c:pt idx="2">
                  <c:v>1.6643144355976887</c:v>
                </c:pt>
                <c:pt idx="3">
                  <c:v>2.496471653396533</c:v>
                </c:pt>
                <c:pt idx="4">
                  <c:v>3.3286288711953773</c:v>
                </c:pt>
                <c:pt idx="5">
                  <c:v>4.1607860889942216</c:v>
                </c:pt>
                <c:pt idx="6">
                  <c:v>4.992943306793066</c:v>
                </c:pt>
                <c:pt idx="7">
                  <c:v>5.8251005245919103</c:v>
                </c:pt>
                <c:pt idx="8">
                  <c:v>6.6572577423907546</c:v>
                </c:pt>
                <c:pt idx="9">
                  <c:v>7.489414960189599</c:v>
                </c:pt>
                <c:pt idx="10">
                  <c:v>8.3215721779884433</c:v>
                </c:pt>
              </c:numCache>
            </c:numRef>
          </c:xVal>
          <c:yVal>
            <c:numRef>
              <c:f>'Biogenic Silica Results'!$C$3:$C$13</c:f>
              <c:numCache>
                <c:formatCode>General</c:formatCode>
                <c:ptCount val="11"/>
                <c:pt idx="0">
                  <c:v>3.2000000000000001E-2</c:v>
                </c:pt>
                <c:pt idx="1">
                  <c:v>0.14799999999999999</c:v>
                </c:pt>
                <c:pt idx="2">
                  <c:v>0.26600000000000001</c:v>
                </c:pt>
                <c:pt idx="3">
                  <c:v>0.26400000000000001</c:v>
                </c:pt>
                <c:pt idx="4">
                  <c:v>0.309</c:v>
                </c:pt>
                <c:pt idx="5">
                  <c:v>0.38900000000000001</c:v>
                </c:pt>
                <c:pt idx="6">
                  <c:v>0.68799999999999994</c:v>
                </c:pt>
                <c:pt idx="7">
                  <c:v>0.79700000000000004</c:v>
                </c:pt>
                <c:pt idx="8">
                  <c:v>0.89600000000000002</c:v>
                </c:pt>
                <c:pt idx="9">
                  <c:v>0.98599999999999999</c:v>
                </c:pt>
                <c:pt idx="10">
                  <c:v>1.1160000000000001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68-48BB-8FC8-8CA993DEB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95807"/>
        <c:axId val="209712127"/>
      </c:scatterChart>
      <c:valAx>
        <c:axId val="20969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12127"/>
        <c:crosses val="autoZero"/>
        <c:crossBetween val="midCat"/>
      </c:valAx>
      <c:valAx>
        <c:axId val="2097121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95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4</xdr:row>
      <xdr:rowOff>126874</xdr:rowOff>
    </xdr:from>
    <xdr:to>
      <xdr:col>8</xdr:col>
      <xdr:colOff>423367</xdr:colOff>
      <xdr:row>35</xdr:row>
      <xdr:rowOff>65287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D60124B-E2C2-C0DD-117D-41BC99B2B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858394"/>
          <a:ext cx="4949647" cy="56076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</xdr:colOff>
      <xdr:row>17</xdr:row>
      <xdr:rowOff>137160</xdr:rowOff>
    </xdr:from>
    <xdr:to>
      <xdr:col>6</xdr:col>
      <xdr:colOff>209550</xdr:colOff>
      <xdr:row>32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83C491-59F1-A197-8566-485213C1E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AB17-A21B-4533-9117-39A074620556}">
  <dimension ref="A1:A4"/>
  <sheetViews>
    <sheetView workbookViewId="0">
      <selection activeCell="O21" sqref="O21"/>
    </sheetView>
  </sheetViews>
  <sheetFormatPr defaultRowHeight="14.4" x14ac:dyDescent="0.55000000000000004"/>
  <sheetData>
    <row r="1" spans="1:1" x14ac:dyDescent="0.55000000000000004">
      <c r="A1" t="s">
        <v>93</v>
      </c>
    </row>
    <row r="2" spans="1:1" x14ac:dyDescent="0.55000000000000004">
      <c r="A2" t="s">
        <v>94</v>
      </c>
    </row>
    <row r="4" spans="1:1" x14ac:dyDescent="0.55000000000000004">
      <c r="A4" t="s">
        <v>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F980D-1E03-42B1-B9DF-C40B71EC68C7}">
  <dimension ref="A1:P42"/>
  <sheetViews>
    <sheetView topLeftCell="B1" zoomScale="90" zoomScaleNormal="90" workbookViewId="0">
      <selection activeCell="R4" sqref="R4"/>
    </sheetView>
  </sheetViews>
  <sheetFormatPr defaultRowHeight="14.4" x14ac:dyDescent="0.55000000000000004"/>
  <cols>
    <col min="1" max="1" width="9.3671875" style="6" bestFit="1" customWidth="1"/>
    <col min="2" max="6" width="8.83984375" style="6"/>
    <col min="7" max="7" width="11.41796875" style="6" bestFit="1" customWidth="1"/>
    <col min="8" max="8" width="11.41796875" style="6" customWidth="1"/>
    <col min="9" max="9" width="8.83984375" style="6"/>
    <col min="10" max="10" width="16.20703125" style="6" bestFit="1" customWidth="1"/>
    <col min="11" max="11" width="18.9453125" style="6" bestFit="1" customWidth="1"/>
    <col min="12" max="12" width="13.41796875" style="6" bestFit="1" customWidth="1"/>
    <col min="13" max="13" width="21.41796875" style="6" bestFit="1" customWidth="1"/>
    <col min="14" max="14" width="16.47265625" style="6" bestFit="1" customWidth="1"/>
    <col min="15" max="15" width="19.05078125" style="6" bestFit="1" customWidth="1"/>
    <col min="16" max="16" width="8.05078125" style="6" bestFit="1" customWidth="1"/>
  </cols>
  <sheetData>
    <row r="1" spans="1:16" s="21" customFormat="1" x14ac:dyDescent="0.55000000000000004">
      <c r="A1" s="20" t="s">
        <v>90</v>
      </c>
      <c r="B1" s="21" t="s">
        <v>1</v>
      </c>
      <c r="C1" s="21" t="s">
        <v>3</v>
      </c>
      <c r="D1" s="21" t="s">
        <v>2</v>
      </c>
      <c r="E1" s="21" t="s">
        <v>92</v>
      </c>
      <c r="F1" s="21" t="s">
        <v>4</v>
      </c>
      <c r="G1" s="21" t="s">
        <v>71</v>
      </c>
      <c r="H1" s="21" t="s">
        <v>189</v>
      </c>
      <c r="I1" s="21" t="s">
        <v>5</v>
      </c>
      <c r="J1" s="21" t="s">
        <v>6</v>
      </c>
      <c r="K1" s="21" t="s">
        <v>7</v>
      </c>
      <c r="L1" s="21" t="s">
        <v>8</v>
      </c>
      <c r="M1" s="21" t="s">
        <v>9</v>
      </c>
      <c r="N1" s="21" t="s">
        <v>10</v>
      </c>
      <c r="O1" s="21" t="s">
        <v>11</v>
      </c>
      <c r="P1" s="21" t="s">
        <v>0</v>
      </c>
    </row>
    <row r="2" spans="1:16" s="11" customFormat="1" x14ac:dyDescent="0.55000000000000004">
      <c r="A2" s="9" t="s">
        <v>12</v>
      </c>
      <c r="B2" s="9" t="s">
        <v>13</v>
      </c>
      <c r="C2" s="9" t="s">
        <v>91</v>
      </c>
      <c r="D2" s="9">
        <v>6</v>
      </c>
      <c r="E2" s="9" t="s">
        <v>242</v>
      </c>
      <c r="F2" s="9">
        <v>1</v>
      </c>
      <c r="G2" s="22">
        <v>198.4</v>
      </c>
      <c r="H2" s="22">
        <v>130</v>
      </c>
      <c r="I2" s="9">
        <v>2.2700000000000001E-2</v>
      </c>
      <c r="J2" s="9">
        <v>300</v>
      </c>
      <c r="K2" s="9">
        <v>102</v>
      </c>
      <c r="L2" s="9">
        <v>1020</v>
      </c>
      <c r="M2" s="9">
        <v>2.1999999999999999E-2</v>
      </c>
      <c r="N2" s="9">
        <v>14400</v>
      </c>
      <c r="O2" s="9">
        <v>2.2700000000000001E-2</v>
      </c>
      <c r="P2" s="23">
        <v>8480765.1534782927</v>
      </c>
    </row>
    <row r="3" spans="1:16" s="11" customFormat="1" x14ac:dyDescent="0.55000000000000004">
      <c r="A3" s="9" t="s">
        <v>12</v>
      </c>
      <c r="B3" s="9" t="s">
        <v>13</v>
      </c>
      <c r="C3" s="9" t="s">
        <v>91</v>
      </c>
      <c r="D3" s="9">
        <v>6</v>
      </c>
      <c r="E3" s="9" t="s">
        <v>242</v>
      </c>
      <c r="F3" s="9">
        <v>2</v>
      </c>
      <c r="G3" s="22">
        <v>198.7</v>
      </c>
      <c r="H3" s="22">
        <v>10</v>
      </c>
      <c r="I3" s="9">
        <v>2.3099999999999999E-2</v>
      </c>
      <c r="J3" s="9">
        <v>300</v>
      </c>
      <c r="K3" s="9">
        <v>102</v>
      </c>
      <c r="L3" s="9">
        <v>510</v>
      </c>
      <c r="M3" s="9">
        <v>2.1999999999999999E-2</v>
      </c>
      <c r="N3" s="9">
        <v>14400</v>
      </c>
      <c r="O3" s="9">
        <v>2.3099999999999999E-2</v>
      </c>
      <c r="P3" s="23">
        <v>16667824.154455174</v>
      </c>
    </row>
    <row r="4" spans="1:16" s="11" customFormat="1" x14ac:dyDescent="0.55000000000000004">
      <c r="A4" s="9" t="s">
        <v>12</v>
      </c>
      <c r="B4" s="9" t="s">
        <v>13</v>
      </c>
      <c r="C4" s="9" t="s">
        <v>91</v>
      </c>
      <c r="D4" s="9">
        <v>6</v>
      </c>
      <c r="E4" s="9" t="s">
        <v>242</v>
      </c>
      <c r="F4" s="9">
        <v>2</v>
      </c>
      <c r="G4" s="22">
        <v>198.5</v>
      </c>
      <c r="H4" s="22">
        <v>140</v>
      </c>
      <c r="I4" s="9">
        <v>2.64E-2</v>
      </c>
      <c r="J4" s="9">
        <v>0</v>
      </c>
      <c r="K4" s="9">
        <v>102</v>
      </c>
      <c r="L4" s="9">
        <v>2040</v>
      </c>
      <c r="M4" s="9">
        <v>2.1999999999999999E-2</v>
      </c>
      <c r="N4" s="9">
        <v>14400</v>
      </c>
      <c r="O4" s="9">
        <v>0.08</v>
      </c>
      <c r="P4" s="23">
        <v>0</v>
      </c>
    </row>
    <row r="5" spans="1:16" s="11" customFormat="1" x14ac:dyDescent="0.55000000000000004">
      <c r="A5" s="9" t="s">
        <v>12</v>
      </c>
      <c r="B5" s="9" t="s">
        <v>13</v>
      </c>
      <c r="C5" s="9" t="s">
        <v>91</v>
      </c>
      <c r="D5" s="9">
        <v>6</v>
      </c>
      <c r="E5" s="9" t="s">
        <v>242</v>
      </c>
      <c r="F5" s="9">
        <v>1</v>
      </c>
      <c r="G5" s="22">
        <v>197.7</v>
      </c>
      <c r="H5" s="22">
        <v>59.5</v>
      </c>
      <c r="I5" s="9">
        <v>0.02</v>
      </c>
      <c r="J5" s="9">
        <v>300</v>
      </c>
      <c r="K5" s="9">
        <v>102</v>
      </c>
      <c r="L5" s="9">
        <v>408</v>
      </c>
      <c r="M5" s="9">
        <v>2.1999999999999999E-2</v>
      </c>
      <c r="N5" s="9">
        <v>14400</v>
      </c>
      <c r="O5" s="9">
        <v>0.02</v>
      </c>
      <c r="P5" s="23">
        <v>24064171.122994658</v>
      </c>
    </row>
    <row r="6" spans="1:16" s="11" customFormat="1" x14ac:dyDescent="0.55000000000000004">
      <c r="A6" s="9" t="s">
        <v>12</v>
      </c>
      <c r="B6" s="9" t="s">
        <v>13</v>
      </c>
      <c r="C6" s="9" t="s">
        <v>91</v>
      </c>
      <c r="D6" s="9">
        <v>6</v>
      </c>
      <c r="E6" s="9" t="s">
        <v>242</v>
      </c>
      <c r="F6" s="9">
        <v>1</v>
      </c>
      <c r="G6" s="22">
        <v>198.3</v>
      </c>
      <c r="H6" s="22">
        <v>120</v>
      </c>
      <c r="I6" s="9">
        <v>3.7100000000000001E-2</v>
      </c>
      <c r="J6" s="9">
        <v>300</v>
      </c>
      <c r="K6" s="9">
        <v>102</v>
      </c>
      <c r="L6" s="9">
        <v>714</v>
      </c>
      <c r="M6" s="9">
        <v>2.1999999999999999E-2</v>
      </c>
      <c r="N6" s="9">
        <v>14400</v>
      </c>
      <c r="O6" s="9">
        <v>2.5000000000000001E-2</v>
      </c>
      <c r="P6" s="23">
        <v>11000763.941940414</v>
      </c>
    </row>
    <row r="7" spans="1:16" s="11" customFormat="1" x14ac:dyDescent="0.55000000000000004">
      <c r="A7" s="9" t="s">
        <v>12</v>
      </c>
      <c r="B7" s="9" t="s">
        <v>13</v>
      </c>
      <c r="C7" s="9" t="s">
        <v>91</v>
      </c>
      <c r="D7" s="9">
        <v>6</v>
      </c>
      <c r="E7" s="9" t="s">
        <v>242</v>
      </c>
      <c r="F7" s="9">
        <v>1</v>
      </c>
      <c r="G7" s="22">
        <v>197.9</v>
      </c>
      <c r="H7" s="22">
        <v>79.5</v>
      </c>
      <c r="I7" s="9">
        <v>2.87E-2</v>
      </c>
      <c r="J7" s="9">
        <v>300</v>
      </c>
      <c r="K7" s="9">
        <v>102</v>
      </c>
      <c r="L7" s="9">
        <v>306</v>
      </c>
      <c r="M7" s="9">
        <v>2.1999999999999999E-2</v>
      </c>
      <c r="N7" s="9">
        <v>14400</v>
      </c>
      <c r="O7" s="9">
        <v>2.4E-2</v>
      </c>
      <c r="P7" s="23">
        <v>26737967.914438505</v>
      </c>
    </row>
    <row r="8" spans="1:16" s="11" customFormat="1" x14ac:dyDescent="0.55000000000000004">
      <c r="A8" s="9" t="s">
        <v>12</v>
      </c>
      <c r="B8" s="9" t="s">
        <v>13</v>
      </c>
      <c r="C8" s="9" t="s">
        <v>91</v>
      </c>
      <c r="D8" s="9">
        <v>6</v>
      </c>
      <c r="E8" s="9" t="s">
        <v>242</v>
      </c>
      <c r="F8" s="9">
        <v>2</v>
      </c>
      <c r="G8" s="22">
        <v>199.25</v>
      </c>
      <c r="H8" s="22">
        <v>65.5</v>
      </c>
      <c r="I8" s="9">
        <v>2.3699999999999999E-2</v>
      </c>
      <c r="J8" s="9">
        <v>0</v>
      </c>
      <c r="K8" s="9">
        <v>102</v>
      </c>
      <c r="L8" s="9">
        <v>2040</v>
      </c>
      <c r="M8" s="9">
        <v>2.1999999999999999E-2</v>
      </c>
      <c r="N8" s="9">
        <v>14400</v>
      </c>
      <c r="O8" s="9">
        <v>0.08</v>
      </c>
      <c r="P8" s="23">
        <v>0</v>
      </c>
    </row>
    <row r="9" spans="1:16" s="11" customFormat="1" x14ac:dyDescent="0.55000000000000004">
      <c r="A9" s="9" t="s">
        <v>12</v>
      </c>
      <c r="B9" s="9" t="s">
        <v>13</v>
      </c>
      <c r="C9" s="9" t="s">
        <v>91</v>
      </c>
      <c r="D9" s="9">
        <v>6</v>
      </c>
      <c r="E9" s="9" t="s">
        <v>242</v>
      </c>
      <c r="F9" s="9">
        <v>2</v>
      </c>
      <c r="G9" s="22">
        <v>198.95</v>
      </c>
      <c r="H9" s="22">
        <v>35</v>
      </c>
      <c r="I9" s="9">
        <v>2.5899999999999999E-2</v>
      </c>
      <c r="J9" s="9">
        <v>0</v>
      </c>
      <c r="K9" s="9">
        <v>102</v>
      </c>
      <c r="L9" s="9">
        <v>2040</v>
      </c>
      <c r="M9" s="9">
        <v>2.1999999999999999E-2</v>
      </c>
      <c r="N9" s="9">
        <v>14400</v>
      </c>
      <c r="O9" s="9">
        <v>0.08</v>
      </c>
      <c r="P9" s="23">
        <v>0</v>
      </c>
    </row>
    <row r="10" spans="1:16" s="11" customFormat="1" x14ac:dyDescent="0.55000000000000004">
      <c r="A10" s="9" t="s">
        <v>12</v>
      </c>
      <c r="B10" s="9" t="s">
        <v>13</v>
      </c>
      <c r="C10" s="9" t="s">
        <v>91</v>
      </c>
      <c r="D10" s="9">
        <v>6</v>
      </c>
      <c r="E10" s="9" t="s">
        <v>242</v>
      </c>
      <c r="F10" s="9">
        <v>1</v>
      </c>
      <c r="G10" s="22">
        <v>197.75</v>
      </c>
      <c r="H10" s="22">
        <v>65</v>
      </c>
      <c r="I10" s="9">
        <v>2.81E-2</v>
      </c>
      <c r="J10" s="9">
        <v>300</v>
      </c>
      <c r="K10" s="9">
        <v>102</v>
      </c>
      <c r="L10" s="9">
        <v>612</v>
      </c>
      <c r="M10" s="9">
        <v>2.1999999999999999E-2</v>
      </c>
      <c r="N10" s="9">
        <v>14400</v>
      </c>
      <c r="O10" s="9">
        <v>2.3E-2</v>
      </c>
      <c r="P10" s="23">
        <v>13950244.129272263</v>
      </c>
    </row>
    <row r="11" spans="1:16" s="11" customFormat="1" x14ac:dyDescent="0.55000000000000004">
      <c r="A11" s="9" t="s">
        <v>12</v>
      </c>
      <c r="B11" s="9" t="s">
        <v>13</v>
      </c>
      <c r="C11" s="9" t="s">
        <v>91</v>
      </c>
      <c r="D11" s="9">
        <v>6</v>
      </c>
      <c r="E11" s="9" t="s">
        <v>242</v>
      </c>
      <c r="F11" s="9">
        <v>2</v>
      </c>
      <c r="G11" s="22">
        <v>198.55</v>
      </c>
      <c r="H11" s="22">
        <v>145</v>
      </c>
      <c r="I11" s="9">
        <v>2.46E-2</v>
      </c>
      <c r="J11" s="9">
        <v>0</v>
      </c>
      <c r="K11" s="9">
        <v>102</v>
      </c>
      <c r="L11" s="9">
        <v>2040</v>
      </c>
      <c r="M11" s="9">
        <v>2.1999999999999999E-2</v>
      </c>
      <c r="N11" s="9">
        <v>14400</v>
      </c>
      <c r="O11" s="9">
        <v>0.08</v>
      </c>
      <c r="P11" s="23">
        <v>0</v>
      </c>
    </row>
    <row r="12" spans="1:16" s="11" customFormat="1" x14ac:dyDescent="0.55000000000000004">
      <c r="A12" s="9" t="s">
        <v>12</v>
      </c>
      <c r="B12" s="9" t="s">
        <v>13</v>
      </c>
      <c r="C12" s="9" t="s">
        <v>91</v>
      </c>
      <c r="D12" s="9">
        <v>6</v>
      </c>
      <c r="E12" s="9" t="s">
        <v>242</v>
      </c>
      <c r="F12" s="9">
        <v>1</v>
      </c>
      <c r="G12" s="22">
        <v>197.8</v>
      </c>
      <c r="H12" s="22">
        <v>70</v>
      </c>
      <c r="I12" s="9">
        <v>2.5399999999999999E-2</v>
      </c>
      <c r="J12" s="9">
        <v>300</v>
      </c>
      <c r="K12" s="9">
        <v>102</v>
      </c>
      <c r="L12" s="9">
        <v>918</v>
      </c>
      <c r="M12" s="9">
        <v>2.1999999999999999E-2</v>
      </c>
      <c r="N12" s="9">
        <v>14400</v>
      </c>
      <c r="O12" s="9">
        <v>2.5399999999999999E-2</v>
      </c>
      <c r="P12" s="23">
        <v>8421407.217145985</v>
      </c>
    </row>
    <row r="13" spans="1:16" s="11" customFormat="1" x14ac:dyDescent="0.55000000000000004">
      <c r="A13" s="9" t="s">
        <v>12</v>
      </c>
      <c r="B13" s="9" t="s">
        <v>13</v>
      </c>
      <c r="C13" s="9" t="s">
        <v>91</v>
      </c>
      <c r="D13" s="9">
        <v>6</v>
      </c>
      <c r="E13" s="9" t="s">
        <v>242</v>
      </c>
      <c r="F13" s="9">
        <v>1</v>
      </c>
      <c r="G13" s="22">
        <v>197.45</v>
      </c>
      <c r="H13" s="22">
        <v>35</v>
      </c>
      <c r="I13" s="9">
        <v>2.64E-2</v>
      </c>
      <c r="J13" s="9">
        <v>300</v>
      </c>
      <c r="K13" s="9">
        <v>102</v>
      </c>
      <c r="L13" s="9">
        <v>816</v>
      </c>
      <c r="M13" s="9">
        <v>2.1999999999999999E-2</v>
      </c>
      <c r="N13" s="9">
        <v>14400</v>
      </c>
      <c r="O13" s="9">
        <v>2.24E-2</v>
      </c>
      <c r="P13" s="23">
        <v>10742933.537051186</v>
      </c>
    </row>
    <row r="14" spans="1:16" s="11" customFormat="1" x14ac:dyDescent="0.55000000000000004">
      <c r="A14" s="9" t="s">
        <v>12</v>
      </c>
      <c r="B14" s="9" t="s">
        <v>13</v>
      </c>
      <c r="C14" s="9" t="s">
        <v>91</v>
      </c>
      <c r="D14" s="9">
        <v>6</v>
      </c>
      <c r="E14" s="9" t="s">
        <v>242</v>
      </c>
      <c r="F14" s="9">
        <v>1</v>
      </c>
      <c r="G14" s="22">
        <v>198.15</v>
      </c>
      <c r="H14" s="22">
        <v>105</v>
      </c>
      <c r="I14" s="9">
        <v>2.35E-2</v>
      </c>
      <c r="J14" s="9">
        <v>300</v>
      </c>
      <c r="K14" s="9">
        <v>102</v>
      </c>
      <c r="L14" s="9">
        <v>510</v>
      </c>
      <c r="M14" s="9">
        <v>2.1999999999999999E-2</v>
      </c>
      <c r="N14" s="9">
        <v>14400</v>
      </c>
      <c r="O14" s="9">
        <v>2.35E-2</v>
      </c>
      <c r="P14" s="23">
        <v>16384116.509272955</v>
      </c>
    </row>
    <row r="15" spans="1:16" s="11" customFormat="1" x14ac:dyDescent="0.55000000000000004">
      <c r="A15" s="9" t="s">
        <v>12</v>
      </c>
      <c r="B15" s="9" t="s">
        <v>13</v>
      </c>
      <c r="C15" s="9" t="s">
        <v>91</v>
      </c>
      <c r="D15" s="9">
        <v>6</v>
      </c>
      <c r="E15" s="9" t="s">
        <v>242</v>
      </c>
      <c r="F15" s="9">
        <v>2</v>
      </c>
      <c r="G15" s="22">
        <v>199.2</v>
      </c>
      <c r="H15" s="22">
        <v>60</v>
      </c>
      <c r="I15" s="9">
        <v>0.02</v>
      </c>
      <c r="J15" s="9">
        <v>0</v>
      </c>
      <c r="K15" s="9">
        <v>102</v>
      </c>
      <c r="L15" s="9">
        <v>2040</v>
      </c>
      <c r="M15" s="9">
        <v>2.1999999999999999E-2</v>
      </c>
      <c r="N15" s="9">
        <v>14400</v>
      </c>
      <c r="O15" s="9">
        <v>0.08</v>
      </c>
      <c r="P15" s="23">
        <v>0</v>
      </c>
    </row>
    <row r="16" spans="1:16" s="11" customFormat="1" x14ac:dyDescent="0.55000000000000004">
      <c r="A16" s="9" t="s">
        <v>12</v>
      </c>
      <c r="B16" s="9" t="s">
        <v>13</v>
      </c>
      <c r="C16" s="9" t="s">
        <v>91</v>
      </c>
      <c r="D16" s="9">
        <v>6</v>
      </c>
      <c r="E16" s="9" t="s">
        <v>242</v>
      </c>
      <c r="F16" s="9">
        <v>2</v>
      </c>
      <c r="G16" s="22">
        <v>199.4</v>
      </c>
      <c r="H16" s="22">
        <v>80</v>
      </c>
      <c r="I16" s="9">
        <v>2.23E-2</v>
      </c>
      <c r="J16" s="9">
        <v>0</v>
      </c>
      <c r="K16" s="9">
        <v>102</v>
      </c>
      <c r="L16" s="9">
        <v>2040</v>
      </c>
      <c r="M16" s="9">
        <v>2.1999999999999999E-2</v>
      </c>
      <c r="N16" s="9">
        <v>14400</v>
      </c>
      <c r="O16" s="9">
        <v>0.08</v>
      </c>
      <c r="P16" s="23">
        <v>0</v>
      </c>
    </row>
    <row r="17" spans="1:16" s="11" customFormat="1" x14ac:dyDescent="0.55000000000000004">
      <c r="A17" s="9" t="s">
        <v>12</v>
      </c>
      <c r="B17" s="9" t="s">
        <v>13</v>
      </c>
      <c r="C17" s="9" t="s">
        <v>91</v>
      </c>
      <c r="D17" s="9">
        <v>6</v>
      </c>
      <c r="E17" s="9" t="s">
        <v>242</v>
      </c>
      <c r="F17" s="9">
        <v>2</v>
      </c>
      <c r="G17" s="22">
        <v>199</v>
      </c>
      <c r="H17" s="22">
        <v>39</v>
      </c>
      <c r="I17" s="9">
        <v>2.93E-2</v>
      </c>
      <c r="J17" s="9">
        <v>0</v>
      </c>
      <c r="K17" s="9">
        <v>102</v>
      </c>
      <c r="L17" s="9">
        <v>2040</v>
      </c>
      <c r="M17" s="9">
        <v>2.1999999999999999E-2</v>
      </c>
      <c r="N17" s="9">
        <v>14400</v>
      </c>
      <c r="O17" s="9">
        <v>0.08</v>
      </c>
      <c r="P17" s="23">
        <v>0</v>
      </c>
    </row>
    <row r="18" spans="1:16" s="11" customFormat="1" x14ac:dyDescent="0.55000000000000004">
      <c r="A18" s="9" t="s">
        <v>12</v>
      </c>
      <c r="B18" s="9" t="s">
        <v>13</v>
      </c>
      <c r="C18" s="9" t="s">
        <v>91</v>
      </c>
      <c r="D18" s="9">
        <v>6</v>
      </c>
      <c r="E18" s="9" t="s">
        <v>242</v>
      </c>
      <c r="F18" s="9">
        <v>2</v>
      </c>
      <c r="G18" s="22">
        <v>198.45</v>
      </c>
      <c r="H18" s="22">
        <v>85</v>
      </c>
      <c r="I18" s="9">
        <v>0.02</v>
      </c>
      <c r="J18" s="9">
        <v>300</v>
      </c>
      <c r="K18" s="9">
        <v>102</v>
      </c>
      <c r="L18" s="9">
        <v>408</v>
      </c>
      <c r="M18" s="9">
        <v>2.1999999999999999E-2</v>
      </c>
      <c r="N18" s="9">
        <v>14400</v>
      </c>
      <c r="O18" s="9">
        <v>0.02</v>
      </c>
      <c r="P18" s="23">
        <v>24064171.122994658</v>
      </c>
    </row>
    <row r="19" spans="1:16" s="11" customFormat="1" x14ac:dyDescent="0.55000000000000004">
      <c r="A19" s="9" t="s">
        <v>12</v>
      </c>
      <c r="B19" s="9" t="s">
        <v>13</v>
      </c>
      <c r="C19" s="9" t="s">
        <v>91</v>
      </c>
      <c r="D19" s="9">
        <v>6</v>
      </c>
      <c r="E19" s="9" t="s">
        <v>242</v>
      </c>
      <c r="F19" s="9">
        <v>2</v>
      </c>
      <c r="G19" s="22">
        <v>199.35</v>
      </c>
      <c r="H19" s="22">
        <v>74.5</v>
      </c>
      <c r="I19" s="9">
        <v>3.1399999999999997E-2</v>
      </c>
      <c r="J19" s="9">
        <v>0</v>
      </c>
      <c r="K19" s="9">
        <v>102</v>
      </c>
      <c r="L19" s="9">
        <v>2040</v>
      </c>
      <c r="M19" s="9">
        <v>2.1999999999999999E-2</v>
      </c>
      <c r="N19" s="9">
        <v>14400</v>
      </c>
      <c r="O19" s="9">
        <v>0.08</v>
      </c>
      <c r="P19" s="23">
        <v>0</v>
      </c>
    </row>
    <row r="20" spans="1:16" s="11" customFormat="1" x14ac:dyDescent="0.55000000000000004">
      <c r="A20" s="9" t="s">
        <v>12</v>
      </c>
      <c r="B20" s="9" t="s">
        <v>13</v>
      </c>
      <c r="C20" s="9" t="s">
        <v>91</v>
      </c>
      <c r="D20" s="9">
        <v>6</v>
      </c>
      <c r="E20" s="9" t="s">
        <v>242</v>
      </c>
      <c r="F20" s="9">
        <v>1</v>
      </c>
      <c r="G20" s="22">
        <v>197.95</v>
      </c>
      <c r="H20" s="22">
        <v>85</v>
      </c>
      <c r="I20" s="9">
        <v>1.9199999999999998E-2</v>
      </c>
      <c r="J20" s="9">
        <v>300</v>
      </c>
      <c r="K20" s="9">
        <v>102</v>
      </c>
      <c r="L20" s="9">
        <v>408</v>
      </c>
      <c r="M20" s="9">
        <v>2.1999999999999999E-2</v>
      </c>
      <c r="N20" s="9">
        <v>14400</v>
      </c>
      <c r="O20" s="9">
        <v>0.02</v>
      </c>
      <c r="P20" s="23">
        <v>24064171.122994658</v>
      </c>
    </row>
    <row r="21" spans="1:16" s="11" customFormat="1" x14ac:dyDescent="0.55000000000000004">
      <c r="A21" s="9" t="s">
        <v>12</v>
      </c>
      <c r="B21" s="9" t="s">
        <v>13</v>
      </c>
      <c r="C21" s="9" t="s">
        <v>91</v>
      </c>
      <c r="D21" s="9">
        <v>6</v>
      </c>
      <c r="E21" s="9" t="s">
        <v>242</v>
      </c>
      <c r="F21" s="9">
        <v>1</v>
      </c>
      <c r="G21" s="22">
        <v>198.25</v>
      </c>
      <c r="H21" s="22">
        <v>114.5</v>
      </c>
      <c r="I21" s="9">
        <v>0.02</v>
      </c>
      <c r="J21" s="9">
        <v>300</v>
      </c>
      <c r="K21" s="9">
        <v>102</v>
      </c>
      <c r="L21" s="9">
        <v>612</v>
      </c>
      <c r="M21" s="9">
        <v>2.1999999999999999E-2</v>
      </c>
      <c r="N21" s="9">
        <v>14400</v>
      </c>
      <c r="O21" s="9">
        <v>0.02</v>
      </c>
      <c r="P21" s="23">
        <v>16042780.748663103</v>
      </c>
    </row>
    <row r="22" spans="1:16" s="11" customFormat="1" x14ac:dyDescent="0.55000000000000004">
      <c r="A22" s="9" t="s">
        <v>12</v>
      </c>
      <c r="B22" s="9" t="s">
        <v>13</v>
      </c>
      <c r="C22" s="9" t="s">
        <v>91</v>
      </c>
      <c r="D22" s="9">
        <v>6</v>
      </c>
      <c r="E22" s="9" t="s">
        <v>242</v>
      </c>
      <c r="F22" s="9">
        <v>1</v>
      </c>
      <c r="G22" s="22">
        <v>198.1</v>
      </c>
      <c r="H22" s="22">
        <v>100</v>
      </c>
      <c r="I22" s="9">
        <v>2.7900000000000001E-2</v>
      </c>
      <c r="J22" s="9">
        <v>300</v>
      </c>
      <c r="K22" s="9">
        <v>102</v>
      </c>
      <c r="L22" s="9">
        <v>816</v>
      </c>
      <c r="M22" s="9">
        <v>2.1999999999999999E-2</v>
      </c>
      <c r="N22" s="9">
        <v>14400</v>
      </c>
      <c r="O22" s="9">
        <v>2.3900000000000001E-2</v>
      </c>
      <c r="P22" s="23">
        <v>10068690.846441278</v>
      </c>
    </row>
    <row r="23" spans="1:16" s="11" customFormat="1" x14ac:dyDescent="0.55000000000000004">
      <c r="A23" s="9" t="s">
        <v>12</v>
      </c>
      <c r="B23" s="9" t="s">
        <v>13</v>
      </c>
      <c r="C23" s="9" t="s">
        <v>91</v>
      </c>
      <c r="D23" s="9">
        <v>6</v>
      </c>
      <c r="E23" s="9" t="s">
        <v>242</v>
      </c>
      <c r="F23" s="9">
        <v>1</v>
      </c>
      <c r="G23" s="22">
        <v>197.6</v>
      </c>
      <c r="H23" s="22">
        <v>50</v>
      </c>
      <c r="I23" s="9">
        <v>2.29E-2</v>
      </c>
      <c r="J23" s="9">
        <v>300</v>
      </c>
      <c r="K23" s="9">
        <v>102</v>
      </c>
      <c r="L23" s="9">
        <v>510</v>
      </c>
      <c r="M23" s="9">
        <v>2.1999999999999999E-2</v>
      </c>
      <c r="N23" s="9">
        <v>14400</v>
      </c>
      <c r="O23" s="9">
        <v>2.29E-2</v>
      </c>
      <c r="P23" s="23">
        <v>16813394.671087969</v>
      </c>
    </row>
    <row r="24" spans="1:16" s="11" customFormat="1" x14ac:dyDescent="0.55000000000000004">
      <c r="A24" s="9" t="s">
        <v>12</v>
      </c>
      <c r="B24" s="9" t="s">
        <v>13</v>
      </c>
      <c r="C24" s="9" t="s">
        <v>91</v>
      </c>
      <c r="D24" s="9">
        <v>6</v>
      </c>
      <c r="E24" s="9" t="s">
        <v>242</v>
      </c>
      <c r="F24" s="9">
        <v>2</v>
      </c>
      <c r="G24" s="22">
        <v>198.35</v>
      </c>
      <c r="H24" s="22">
        <v>125</v>
      </c>
      <c r="I24" s="9">
        <v>0.02</v>
      </c>
      <c r="J24" s="9">
        <v>300</v>
      </c>
      <c r="K24" s="9">
        <v>102</v>
      </c>
      <c r="L24" s="9">
        <v>918</v>
      </c>
      <c r="M24" s="9">
        <v>2.1999999999999999E-2</v>
      </c>
      <c r="N24" s="9">
        <v>14400</v>
      </c>
      <c r="O24" s="9">
        <v>0.02</v>
      </c>
      <c r="P24" s="23">
        <v>10695187.165775403</v>
      </c>
    </row>
    <row r="25" spans="1:16" s="11" customFormat="1" x14ac:dyDescent="0.55000000000000004">
      <c r="A25" s="9" t="s">
        <v>12</v>
      </c>
      <c r="B25" s="9" t="s">
        <v>13</v>
      </c>
      <c r="C25" s="9" t="s">
        <v>91</v>
      </c>
      <c r="D25" s="9">
        <v>6</v>
      </c>
      <c r="E25" s="9" t="s">
        <v>242</v>
      </c>
      <c r="F25" s="9">
        <v>1</v>
      </c>
      <c r="G25" s="22">
        <v>198</v>
      </c>
      <c r="H25" s="22">
        <v>89.5</v>
      </c>
      <c r="I25" s="9">
        <v>0.02</v>
      </c>
      <c r="J25" s="9">
        <v>300</v>
      </c>
      <c r="K25" s="9">
        <v>102</v>
      </c>
      <c r="L25" s="9">
        <v>1122</v>
      </c>
      <c r="M25" s="9">
        <v>2.1999999999999999E-2</v>
      </c>
      <c r="N25" s="9">
        <v>14400</v>
      </c>
      <c r="O25" s="9">
        <v>0.02</v>
      </c>
      <c r="P25" s="23">
        <v>8750607.6810889654</v>
      </c>
    </row>
    <row r="26" spans="1:16" s="11" customFormat="1" x14ac:dyDescent="0.55000000000000004">
      <c r="A26" s="9" t="s">
        <v>12</v>
      </c>
      <c r="B26" s="9" t="s">
        <v>13</v>
      </c>
      <c r="C26" s="9" t="s">
        <v>91</v>
      </c>
      <c r="D26" s="9">
        <v>6</v>
      </c>
      <c r="E26" s="9" t="s">
        <v>242</v>
      </c>
      <c r="F26" s="9">
        <v>2</v>
      </c>
      <c r="G26" s="22">
        <v>198.6</v>
      </c>
      <c r="H26" s="22">
        <v>1</v>
      </c>
      <c r="I26" s="9">
        <v>0.02</v>
      </c>
      <c r="J26" s="9">
        <v>0</v>
      </c>
      <c r="K26" s="9">
        <v>102</v>
      </c>
      <c r="L26" s="9">
        <v>2040</v>
      </c>
      <c r="M26" s="9">
        <v>2.1999999999999999E-2</v>
      </c>
      <c r="N26" s="9">
        <v>14400</v>
      </c>
      <c r="O26" s="9">
        <v>0.08</v>
      </c>
      <c r="P26" s="23">
        <v>0</v>
      </c>
    </row>
    <row r="27" spans="1:16" s="11" customFormat="1" x14ac:dyDescent="0.55000000000000004">
      <c r="A27" s="9" t="s">
        <v>12</v>
      </c>
      <c r="B27" s="9" t="s">
        <v>13</v>
      </c>
      <c r="C27" s="9" t="s">
        <v>91</v>
      </c>
      <c r="D27" s="9">
        <v>6</v>
      </c>
      <c r="E27" s="9" t="s">
        <v>242</v>
      </c>
      <c r="F27" s="9">
        <v>1</v>
      </c>
      <c r="G27" s="22">
        <v>198.2</v>
      </c>
      <c r="H27" s="22">
        <v>101.5</v>
      </c>
      <c r="I27" s="9">
        <v>2.92E-2</v>
      </c>
      <c r="J27" s="9">
        <v>300</v>
      </c>
      <c r="K27" s="9">
        <v>102</v>
      </c>
      <c r="L27" s="9">
        <v>714</v>
      </c>
      <c r="M27" s="9">
        <v>2.1999999999999999E-2</v>
      </c>
      <c r="N27" s="9">
        <v>14400</v>
      </c>
      <c r="O27" s="9">
        <v>2.2200000000000001E-2</v>
      </c>
      <c r="P27" s="23">
        <v>12388247.68236533</v>
      </c>
    </row>
    <row r="28" spans="1:16" s="11" customFormat="1" x14ac:dyDescent="0.55000000000000004">
      <c r="A28" s="9" t="s">
        <v>12</v>
      </c>
      <c r="B28" s="9" t="s">
        <v>13</v>
      </c>
      <c r="C28" s="9" t="s">
        <v>91</v>
      </c>
      <c r="D28" s="9">
        <v>6</v>
      </c>
      <c r="E28" s="9" t="s">
        <v>242</v>
      </c>
      <c r="F28" s="9">
        <v>2</v>
      </c>
      <c r="G28" s="22">
        <v>198.65</v>
      </c>
      <c r="H28" s="22">
        <v>5</v>
      </c>
      <c r="I28" s="9">
        <v>2.9399999999999999E-2</v>
      </c>
      <c r="J28" s="9">
        <v>300</v>
      </c>
      <c r="K28" s="9">
        <v>102</v>
      </c>
      <c r="L28" s="9">
        <v>1020</v>
      </c>
      <c r="M28" s="9">
        <v>2.1999999999999999E-2</v>
      </c>
      <c r="N28" s="9">
        <v>14400</v>
      </c>
      <c r="O28" s="9">
        <v>2.4400000000000002E-2</v>
      </c>
      <c r="P28" s="23">
        <v>7889892.1714736568</v>
      </c>
    </row>
    <row r="29" spans="1:16" s="11" customFormat="1" x14ac:dyDescent="0.55000000000000004">
      <c r="A29" s="9" t="s">
        <v>12</v>
      </c>
      <c r="B29" s="9" t="s">
        <v>13</v>
      </c>
      <c r="C29" s="9" t="s">
        <v>91</v>
      </c>
      <c r="D29" s="9">
        <v>6</v>
      </c>
      <c r="E29" s="9" t="s">
        <v>242</v>
      </c>
      <c r="F29" s="9">
        <v>2</v>
      </c>
      <c r="G29" s="22">
        <v>198.8</v>
      </c>
      <c r="H29" s="22">
        <v>20</v>
      </c>
      <c r="I29" s="9">
        <v>2.6599999999999999E-2</v>
      </c>
      <c r="J29" s="9">
        <v>300</v>
      </c>
      <c r="K29" s="9">
        <v>102</v>
      </c>
      <c r="L29" s="9">
        <v>510</v>
      </c>
      <c r="M29" s="9">
        <v>2.1999999999999999E-2</v>
      </c>
      <c r="N29" s="9">
        <v>14400</v>
      </c>
      <c r="O29" s="9">
        <v>2.1600000000000001E-2</v>
      </c>
      <c r="P29" s="23">
        <v>17825311.942959003</v>
      </c>
    </row>
    <row r="30" spans="1:16" s="11" customFormat="1" x14ac:dyDescent="0.55000000000000004">
      <c r="A30" s="9" t="s">
        <v>12</v>
      </c>
      <c r="B30" s="9" t="s">
        <v>13</v>
      </c>
      <c r="C30" s="9" t="s">
        <v>91</v>
      </c>
      <c r="D30" s="9">
        <v>6</v>
      </c>
      <c r="E30" s="9" t="s">
        <v>242</v>
      </c>
      <c r="F30" s="9">
        <v>2</v>
      </c>
      <c r="G30" s="22">
        <v>199.3</v>
      </c>
      <c r="H30" s="22">
        <v>70</v>
      </c>
      <c r="I30" s="9">
        <v>3.1800000000000002E-2</v>
      </c>
      <c r="J30" s="9">
        <v>0</v>
      </c>
      <c r="K30" s="9">
        <v>102</v>
      </c>
      <c r="L30" s="9">
        <v>2040</v>
      </c>
      <c r="M30" s="9">
        <v>2.1999999999999999E-2</v>
      </c>
      <c r="N30" s="9">
        <v>14400</v>
      </c>
      <c r="O30" s="9">
        <v>0.08</v>
      </c>
      <c r="P30" s="23">
        <v>0</v>
      </c>
    </row>
    <row r="31" spans="1:16" s="11" customFormat="1" x14ac:dyDescent="0.55000000000000004">
      <c r="A31" s="9" t="s">
        <v>12</v>
      </c>
      <c r="B31" s="9" t="s">
        <v>13</v>
      </c>
      <c r="C31" s="9" t="s">
        <v>91</v>
      </c>
      <c r="D31" s="9">
        <v>6</v>
      </c>
      <c r="E31" s="9" t="s">
        <v>242</v>
      </c>
      <c r="F31" s="9">
        <v>1</v>
      </c>
      <c r="G31" s="22">
        <v>197.5</v>
      </c>
      <c r="H31" s="22">
        <v>40</v>
      </c>
      <c r="I31" s="9">
        <v>2.29E-2</v>
      </c>
      <c r="J31" s="9">
        <v>300</v>
      </c>
      <c r="K31" s="9">
        <v>102</v>
      </c>
      <c r="L31" s="9">
        <v>306</v>
      </c>
      <c r="M31" s="9">
        <v>2.1999999999999999E-2</v>
      </c>
      <c r="N31" s="9">
        <v>14400</v>
      </c>
      <c r="O31" s="9">
        <v>2.29E-2</v>
      </c>
      <c r="P31" s="23">
        <v>28022324.451813281</v>
      </c>
    </row>
    <row r="32" spans="1:16" s="11" customFormat="1" x14ac:dyDescent="0.55000000000000004">
      <c r="A32" s="9" t="s">
        <v>12</v>
      </c>
      <c r="B32" s="9" t="s">
        <v>13</v>
      </c>
      <c r="C32" s="9" t="s">
        <v>91</v>
      </c>
      <c r="D32" s="9">
        <v>6</v>
      </c>
      <c r="E32" s="9" t="s">
        <v>242</v>
      </c>
      <c r="F32" s="9">
        <v>2</v>
      </c>
      <c r="G32" s="22">
        <v>198.85</v>
      </c>
      <c r="H32" s="22">
        <v>25</v>
      </c>
      <c r="I32" s="9">
        <v>2.9399999999999999E-2</v>
      </c>
      <c r="J32" s="9">
        <v>0</v>
      </c>
      <c r="K32" s="9">
        <v>102</v>
      </c>
      <c r="L32" s="9">
        <v>2040</v>
      </c>
      <c r="M32" s="9">
        <v>2.1999999999999999E-2</v>
      </c>
      <c r="N32" s="9">
        <v>14400</v>
      </c>
      <c r="O32" s="9">
        <v>0.08</v>
      </c>
      <c r="P32" s="23">
        <v>0</v>
      </c>
    </row>
    <row r="33" spans="1:16" s="11" customFormat="1" x14ac:dyDescent="0.55000000000000004">
      <c r="A33" s="9" t="s">
        <v>12</v>
      </c>
      <c r="B33" s="9" t="s">
        <v>13</v>
      </c>
      <c r="C33" s="9" t="s">
        <v>91</v>
      </c>
      <c r="D33" s="9">
        <v>6</v>
      </c>
      <c r="E33" s="9" t="s">
        <v>242</v>
      </c>
      <c r="F33" s="9">
        <v>2</v>
      </c>
      <c r="G33" s="22">
        <v>199.1</v>
      </c>
      <c r="H33" s="22">
        <v>49.5</v>
      </c>
      <c r="I33" s="9">
        <v>3.1800000000000002E-2</v>
      </c>
      <c r="J33" s="9">
        <v>0</v>
      </c>
      <c r="K33" s="9">
        <v>102</v>
      </c>
      <c r="L33" s="9">
        <v>2040</v>
      </c>
      <c r="M33" s="9">
        <v>2.1999999999999999E-2</v>
      </c>
      <c r="N33" s="9">
        <v>14400</v>
      </c>
      <c r="O33" s="9">
        <v>0.08</v>
      </c>
      <c r="P33" s="23">
        <v>0</v>
      </c>
    </row>
    <row r="34" spans="1:16" s="11" customFormat="1" x14ac:dyDescent="0.55000000000000004">
      <c r="A34" s="9" t="s">
        <v>12</v>
      </c>
      <c r="B34" s="9" t="s">
        <v>13</v>
      </c>
      <c r="C34" s="9" t="s">
        <v>91</v>
      </c>
      <c r="D34" s="9">
        <v>6</v>
      </c>
      <c r="E34" s="9" t="s">
        <v>242</v>
      </c>
      <c r="F34" s="9">
        <v>2</v>
      </c>
      <c r="G34" s="22">
        <v>199.15</v>
      </c>
      <c r="H34" s="22">
        <v>53</v>
      </c>
      <c r="I34" s="9">
        <v>3.6999999999999998E-2</v>
      </c>
      <c r="J34" s="9">
        <v>0</v>
      </c>
      <c r="K34" s="9">
        <v>102</v>
      </c>
      <c r="L34" s="9">
        <v>2040</v>
      </c>
      <c r="M34" s="9">
        <v>2.1999999999999999E-2</v>
      </c>
      <c r="N34" s="9">
        <v>14400</v>
      </c>
      <c r="O34" s="9">
        <v>0.08</v>
      </c>
      <c r="P34" s="23">
        <v>0</v>
      </c>
    </row>
    <row r="35" spans="1:16" s="11" customFormat="1" x14ac:dyDescent="0.55000000000000004">
      <c r="A35" s="9" t="s">
        <v>12</v>
      </c>
      <c r="B35" s="9" t="s">
        <v>13</v>
      </c>
      <c r="C35" s="9" t="s">
        <v>91</v>
      </c>
      <c r="D35" s="9">
        <v>6</v>
      </c>
      <c r="E35" s="9" t="s">
        <v>242</v>
      </c>
      <c r="F35" s="9">
        <v>1</v>
      </c>
      <c r="G35" s="22">
        <v>197.85</v>
      </c>
      <c r="H35" s="22">
        <v>74.5</v>
      </c>
      <c r="I35" s="9">
        <v>2.58E-2</v>
      </c>
      <c r="J35" s="9">
        <v>300</v>
      </c>
      <c r="K35" s="9">
        <v>102</v>
      </c>
      <c r="L35" s="9">
        <v>918</v>
      </c>
      <c r="M35" s="9">
        <v>2.1999999999999999E-2</v>
      </c>
      <c r="N35" s="9">
        <v>14400</v>
      </c>
      <c r="O35" s="9">
        <v>2.3800000000000002E-2</v>
      </c>
      <c r="P35" s="23">
        <v>8987552.2401473969</v>
      </c>
    </row>
    <row r="36" spans="1:16" s="11" customFormat="1" x14ac:dyDescent="0.55000000000000004">
      <c r="A36" s="9" t="s">
        <v>12</v>
      </c>
      <c r="B36" s="9" t="s">
        <v>13</v>
      </c>
      <c r="C36" s="9" t="s">
        <v>91</v>
      </c>
      <c r="D36" s="9">
        <v>6</v>
      </c>
      <c r="E36" s="9" t="s">
        <v>242</v>
      </c>
      <c r="F36" s="9">
        <v>1</v>
      </c>
      <c r="G36" s="22">
        <v>197.65</v>
      </c>
      <c r="H36" s="22">
        <v>55</v>
      </c>
      <c r="I36" s="9">
        <v>0.02</v>
      </c>
      <c r="J36" s="9">
        <v>300</v>
      </c>
      <c r="K36" s="9">
        <v>102</v>
      </c>
      <c r="L36" s="9">
        <v>1224</v>
      </c>
      <c r="M36" s="9">
        <v>2.1999999999999999E-2</v>
      </c>
      <c r="N36" s="9">
        <v>14400</v>
      </c>
      <c r="O36" s="9">
        <v>0.02</v>
      </c>
      <c r="P36" s="23">
        <v>8021390.3743315516</v>
      </c>
    </row>
    <row r="37" spans="1:16" s="11" customFormat="1" x14ac:dyDescent="0.55000000000000004">
      <c r="A37" s="9" t="s">
        <v>12</v>
      </c>
      <c r="B37" s="9" t="s">
        <v>13</v>
      </c>
      <c r="C37" s="9" t="s">
        <v>91</v>
      </c>
      <c r="D37" s="9">
        <v>6</v>
      </c>
      <c r="E37" s="9" t="s">
        <v>242</v>
      </c>
      <c r="F37" s="9">
        <v>2</v>
      </c>
      <c r="G37" s="22">
        <v>198.9</v>
      </c>
      <c r="H37" s="22">
        <v>30</v>
      </c>
      <c r="I37" s="9">
        <v>2.0199999999999999E-2</v>
      </c>
      <c r="J37" s="9">
        <v>0</v>
      </c>
      <c r="K37" s="9">
        <v>102</v>
      </c>
      <c r="L37" s="9">
        <v>2040</v>
      </c>
      <c r="M37" s="9">
        <v>2.1999999999999999E-2</v>
      </c>
      <c r="N37" s="9">
        <v>14400</v>
      </c>
      <c r="O37" s="9">
        <v>0.08</v>
      </c>
      <c r="P37" s="23">
        <v>0</v>
      </c>
    </row>
    <row r="38" spans="1:16" s="11" customFormat="1" x14ac:dyDescent="0.55000000000000004">
      <c r="A38" s="9" t="s">
        <v>12</v>
      </c>
      <c r="B38" s="9" t="s">
        <v>13</v>
      </c>
      <c r="C38" s="9" t="s">
        <v>91</v>
      </c>
      <c r="D38" s="9">
        <v>6</v>
      </c>
      <c r="E38" s="9" t="s">
        <v>242</v>
      </c>
      <c r="F38" s="9">
        <v>2</v>
      </c>
      <c r="G38" s="22">
        <v>198.75</v>
      </c>
      <c r="H38" s="22">
        <v>15</v>
      </c>
      <c r="I38" s="9">
        <v>3.4099999999999998E-2</v>
      </c>
      <c r="J38" s="9">
        <v>0</v>
      </c>
      <c r="K38" s="9">
        <v>102</v>
      </c>
      <c r="L38" s="9">
        <v>2040</v>
      </c>
      <c r="M38" s="9">
        <v>2.1999999999999999E-2</v>
      </c>
      <c r="N38" s="9">
        <v>14400</v>
      </c>
      <c r="O38" s="9">
        <v>0.08</v>
      </c>
      <c r="P38" s="23">
        <v>0</v>
      </c>
    </row>
    <row r="39" spans="1:16" s="11" customFormat="1" x14ac:dyDescent="0.55000000000000004">
      <c r="A39" s="9" t="s">
        <v>12</v>
      </c>
      <c r="B39" s="9" t="s">
        <v>13</v>
      </c>
      <c r="C39" s="9" t="s">
        <v>91</v>
      </c>
      <c r="D39" s="9">
        <v>6</v>
      </c>
      <c r="E39" s="9" t="s">
        <v>242</v>
      </c>
      <c r="F39" s="9">
        <v>1</v>
      </c>
      <c r="G39" s="22">
        <v>197.3</v>
      </c>
      <c r="H39" s="22">
        <v>19</v>
      </c>
      <c r="I39" s="9">
        <v>0.02</v>
      </c>
      <c r="J39" s="9">
        <v>300</v>
      </c>
      <c r="K39" s="9">
        <v>102</v>
      </c>
      <c r="L39" s="9">
        <v>408</v>
      </c>
      <c r="M39" s="9">
        <v>2.1999999999999999E-2</v>
      </c>
      <c r="N39" s="9">
        <v>14400</v>
      </c>
      <c r="O39" s="9">
        <v>0.02</v>
      </c>
      <c r="P39" s="23">
        <v>24064171.122994658</v>
      </c>
    </row>
    <row r="40" spans="1:16" s="11" customFormat="1" x14ac:dyDescent="0.55000000000000004">
      <c r="A40" s="9" t="s">
        <v>12</v>
      </c>
      <c r="B40" s="9" t="s">
        <v>13</v>
      </c>
      <c r="C40" s="9" t="s">
        <v>91</v>
      </c>
      <c r="D40" s="9">
        <v>6</v>
      </c>
      <c r="E40" s="9" t="s">
        <v>242</v>
      </c>
      <c r="F40" s="9">
        <v>1</v>
      </c>
      <c r="G40" s="22">
        <v>197.35</v>
      </c>
      <c r="H40" s="22">
        <v>25</v>
      </c>
      <c r="I40" s="9">
        <v>0.02</v>
      </c>
      <c r="J40" s="9">
        <v>300</v>
      </c>
      <c r="K40" s="9">
        <v>102</v>
      </c>
      <c r="L40" s="9">
        <v>612</v>
      </c>
      <c r="M40" s="9">
        <v>2.1999999999999999E-2</v>
      </c>
      <c r="N40" s="9">
        <v>14400</v>
      </c>
      <c r="O40" s="9">
        <v>0.02</v>
      </c>
      <c r="P40" s="23">
        <v>16042780.748663103</v>
      </c>
    </row>
    <row r="41" spans="1:16" s="11" customFormat="1" x14ac:dyDescent="0.55000000000000004">
      <c r="A41" s="9" t="s">
        <v>12</v>
      </c>
      <c r="B41" s="9" t="s">
        <v>13</v>
      </c>
      <c r="C41" s="9" t="s">
        <v>91</v>
      </c>
      <c r="D41" s="9">
        <v>6</v>
      </c>
      <c r="E41" s="9" t="s">
        <v>242</v>
      </c>
      <c r="F41" s="9">
        <v>1</v>
      </c>
      <c r="G41" s="22">
        <v>197.4</v>
      </c>
      <c r="H41" s="22">
        <v>29.5</v>
      </c>
      <c r="I41" s="9">
        <v>0.02</v>
      </c>
      <c r="J41" s="9">
        <v>300</v>
      </c>
      <c r="K41" s="9">
        <v>102</v>
      </c>
      <c r="L41" s="9">
        <v>918</v>
      </c>
      <c r="M41" s="9">
        <v>2.1999999999999999E-2</v>
      </c>
      <c r="N41" s="9">
        <v>14400</v>
      </c>
      <c r="O41" s="9">
        <v>0.02</v>
      </c>
      <c r="P41" s="23">
        <v>10695187.165775403</v>
      </c>
    </row>
    <row r="42" spans="1:16" s="11" customFormat="1" x14ac:dyDescent="0.55000000000000004">
      <c r="A42" s="9" t="s">
        <v>12</v>
      </c>
      <c r="B42" s="9" t="s">
        <v>13</v>
      </c>
      <c r="C42" s="9" t="s">
        <v>91</v>
      </c>
      <c r="D42" s="9">
        <v>6</v>
      </c>
      <c r="E42" s="9" t="s">
        <v>242</v>
      </c>
      <c r="F42" s="9">
        <v>1</v>
      </c>
      <c r="G42" s="22">
        <v>197.55</v>
      </c>
      <c r="H42" s="22">
        <v>45</v>
      </c>
      <c r="I42" s="9">
        <v>0.02</v>
      </c>
      <c r="J42" s="9">
        <v>300</v>
      </c>
      <c r="K42" s="9">
        <v>102</v>
      </c>
      <c r="L42" s="9">
        <v>306</v>
      </c>
      <c r="M42" s="9">
        <v>2.1999999999999999E-2</v>
      </c>
      <c r="N42" s="9">
        <v>14400</v>
      </c>
      <c r="O42" s="9">
        <v>0.02</v>
      </c>
      <c r="P42" s="23">
        <v>32085561.497326206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3BAEE-5008-4256-9F51-7F8B486E3AEF}">
  <dimension ref="A1:E138"/>
  <sheetViews>
    <sheetView tabSelected="1" zoomScale="90" zoomScaleNormal="90" workbookViewId="0">
      <selection activeCell="B1" sqref="B1"/>
    </sheetView>
  </sheetViews>
  <sheetFormatPr defaultRowHeight="14.4" x14ac:dyDescent="0.55000000000000004"/>
  <cols>
    <col min="4" max="4" width="11.5234375" bestFit="1" customWidth="1"/>
  </cols>
  <sheetData>
    <row r="1" spans="1:1" x14ac:dyDescent="0.55000000000000004">
      <c r="A1" s="1" t="s">
        <v>96</v>
      </c>
    </row>
    <row r="2" spans="1:1" x14ac:dyDescent="0.55000000000000004">
      <c r="A2" s="1"/>
    </row>
    <row r="3" spans="1:1" x14ac:dyDescent="0.55000000000000004">
      <c r="A3" s="8" t="s">
        <v>155</v>
      </c>
    </row>
    <row r="4" spans="1:1" x14ac:dyDescent="0.55000000000000004">
      <c r="A4" t="s">
        <v>97</v>
      </c>
    </row>
    <row r="5" spans="1:1" x14ac:dyDescent="0.55000000000000004">
      <c r="A5" t="s">
        <v>98</v>
      </c>
    </row>
    <row r="6" spans="1:1" x14ac:dyDescent="0.55000000000000004">
      <c r="A6" t="s">
        <v>99</v>
      </c>
    </row>
    <row r="7" spans="1:1" x14ac:dyDescent="0.55000000000000004">
      <c r="A7" t="s">
        <v>100</v>
      </c>
    </row>
    <row r="8" spans="1:1" x14ac:dyDescent="0.55000000000000004">
      <c r="A8" t="s">
        <v>101</v>
      </c>
    </row>
    <row r="10" spans="1:1" x14ac:dyDescent="0.55000000000000004">
      <c r="A10" s="8" t="s">
        <v>156</v>
      </c>
    </row>
    <row r="11" spans="1:1" x14ac:dyDescent="0.55000000000000004">
      <c r="A11" t="s">
        <v>102</v>
      </c>
    </row>
    <row r="12" spans="1:1" x14ac:dyDescent="0.55000000000000004">
      <c r="A12" t="s">
        <v>161</v>
      </c>
    </row>
    <row r="13" spans="1:1" x14ac:dyDescent="0.55000000000000004">
      <c r="A13" t="s">
        <v>103</v>
      </c>
    </row>
    <row r="14" spans="1:1" x14ac:dyDescent="0.55000000000000004">
      <c r="A14" t="s">
        <v>104</v>
      </c>
    </row>
    <row r="15" spans="1:1" x14ac:dyDescent="0.55000000000000004">
      <c r="A15" t="s">
        <v>154</v>
      </c>
    </row>
    <row r="17" spans="1:5" x14ac:dyDescent="0.55000000000000004">
      <c r="A17" s="8" t="s">
        <v>187</v>
      </c>
    </row>
    <row r="19" spans="1:5" x14ac:dyDescent="0.55000000000000004">
      <c r="A19" s="8" t="s">
        <v>157</v>
      </c>
    </row>
    <row r="20" spans="1:5" x14ac:dyDescent="0.55000000000000004">
      <c r="A20" s="9" t="s">
        <v>14</v>
      </c>
      <c r="B20" s="9" t="s">
        <v>105</v>
      </c>
      <c r="C20" s="9" t="s">
        <v>106</v>
      </c>
      <c r="D20" s="9" t="s">
        <v>107</v>
      </c>
      <c r="E20" s="6"/>
    </row>
    <row r="21" spans="1:5" x14ac:dyDescent="0.55000000000000004">
      <c r="A21" s="10">
        <v>1</v>
      </c>
      <c r="B21" s="11"/>
      <c r="C21" s="11"/>
      <c r="D21" s="11"/>
    </row>
    <row r="22" spans="1:5" x14ac:dyDescent="0.55000000000000004">
      <c r="A22" s="10">
        <v>2</v>
      </c>
      <c r="B22" s="11"/>
      <c r="C22" s="11"/>
      <c r="D22" s="11"/>
    </row>
    <row r="23" spans="1:5" x14ac:dyDescent="0.55000000000000004">
      <c r="A23" s="10">
        <v>3</v>
      </c>
      <c r="B23" s="11"/>
      <c r="C23" s="11"/>
      <c r="D23" s="11"/>
    </row>
    <row r="24" spans="1:5" x14ac:dyDescent="0.55000000000000004">
      <c r="A24" s="10">
        <v>4</v>
      </c>
      <c r="B24" s="11"/>
      <c r="C24" s="11"/>
      <c r="D24" s="11"/>
    </row>
    <row r="25" spans="1:5" x14ac:dyDescent="0.55000000000000004">
      <c r="A25" s="10">
        <v>5</v>
      </c>
      <c r="B25" s="11"/>
      <c r="C25" s="11"/>
      <c r="D25" s="11"/>
    </row>
    <row r="26" spans="1:5" x14ac:dyDescent="0.55000000000000004">
      <c r="A26" s="10">
        <v>6</v>
      </c>
      <c r="B26" s="11"/>
      <c r="C26" s="11"/>
      <c r="D26" s="11"/>
    </row>
    <row r="27" spans="1:5" x14ac:dyDescent="0.55000000000000004">
      <c r="A27" s="10">
        <v>7</v>
      </c>
      <c r="B27" s="11"/>
      <c r="C27" s="11"/>
      <c r="D27" s="11"/>
    </row>
    <row r="29" spans="1:5" s="8" customFormat="1" x14ac:dyDescent="0.55000000000000004">
      <c r="A29" s="8" t="s">
        <v>159</v>
      </c>
    </row>
    <row r="31" spans="1:5" s="8" customFormat="1" x14ac:dyDescent="0.55000000000000004">
      <c r="A31" s="8" t="s">
        <v>158</v>
      </c>
    </row>
    <row r="32" spans="1:5" x14ac:dyDescent="0.55000000000000004">
      <c r="A32" t="s">
        <v>108</v>
      </c>
    </row>
    <row r="33" spans="1:1" x14ac:dyDescent="0.55000000000000004">
      <c r="A33" t="s">
        <v>109</v>
      </c>
    </row>
    <row r="34" spans="1:1" x14ac:dyDescent="0.55000000000000004">
      <c r="A34" t="s">
        <v>110</v>
      </c>
    </row>
    <row r="35" spans="1:1" x14ac:dyDescent="0.55000000000000004">
      <c r="A35" t="s">
        <v>111</v>
      </c>
    </row>
    <row r="37" spans="1:1" s="8" customFormat="1" x14ac:dyDescent="0.55000000000000004">
      <c r="A37" s="8" t="s">
        <v>160</v>
      </c>
    </row>
    <row r="38" spans="1:1" x14ac:dyDescent="0.55000000000000004">
      <c r="A38" t="s">
        <v>112</v>
      </c>
    </row>
    <row r="40" spans="1:1" x14ac:dyDescent="0.55000000000000004">
      <c r="A40" s="8" t="s">
        <v>162</v>
      </c>
    </row>
    <row r="41" spans="1:1" x14ac:dyDescent="0.55000000000000004">
      <c r="A41" t="s">
        <v>113</v>
      </c>
    </row>
    <row r="42" spans="1:1" x14ac:dyDescent="0.55000000000000004">
      <c r="A42" t="s">
        <v>114</v>
      </c>
    </row>
    <row r="44" spans="1:1" x14ac:dyDescent="0.55000000000000004">
      <c r="A44" s="8" t="s">
        <v>163</v>
      </c>
    </row>
    <row r="46" spans="1:1" x14ac:dyDescent="0.55000000000000004">
      <c r="A46" s="1" t="s">
        <v>115</v>
      </c>
    </row>
    <row r="48" spans="1:1" x14ac:dyDescent="0.55000000000000004">
      <c r="A48" s="8" t="s">
        <v>164</v>
      </c>
    </row>
    <row r="49" spans="1:1" x14ac:dyDescent="0.55000000000000004">
      <c r="A49" t="s">
        <v>116</v>
      </c>
    </row>
    <row r="50" spans="1:1" x14ac:dyDescent="0.55000000000000004">
      <c r="A50" t="s">
        <v>117</v>
      </c>
    </row>
    <row r="52" spans="1:1" x14ac:dyDescent="0.55000000000000004">
      <c r="A52" s="8" t="s">
        <v>165</v>
      </c>
    </row>
    <row r="53" spans="1:1" x14ac:dyDescent="0.55000000000000004">
      <c r="A53" t="s">
        <v>116</v>
      </c>
    </row>
    <row r="54" spans="1:1" x14ac:dyDescent="0.55000000000000004">
      <c r="A54" t="s">
        <v>118</v>
      </c>
    </row>
    <row r="56" spans="1:1" x14ac:dyDescent="0.55000000000000004">
      <c r="A56" s="8" t="s">
        <v>166</v>
      </c>
    </row>
    <row r="57" spans="1:1" x14ac:dyDescent="0.55000000000000004">
      <c r="A57" t="s">
        <v>119</v>
      </c>
    </row>
    <row r="59" spans="1:1" x14ac:dyDescent="0.55000000000000004">
      <c r="A59" s="8" t="s">
        <v>167</v>
      </c>
    </row>
    <row r="61" spans="1:1" x14ac:dyDescent="0.55000000000000004">
      <c r="A61" s="8" t="s">
        <v>168</v>
      </c>
    </row>
    <row r="63" spans="1:1" x14ac:dyDescent="0.55000000000000004">
      <c r="A63" s="8" t="s">
        <v>169</v>
      </c>
    </row>
    <row r="65" spans="1:1" x14ac:dyDescent="0.55000000000000004">
      <c r="A65" s="8" t="s">
        <v>170</v>
      </c>
    </row>
    <row r="67" spans="1:1" x14ac:dyDescent="0.55000000000000004">
      <c r="A67" s="1" t="s">
        <v>120</v>
      </c>
    </row>
    <row r="69" spans="1:1" x14ac:dyDescent="0.55000000000000004">
      <c r="A69" s="8" t="s">
        <v>171</v>
      </c>
    </row>
    <row r="70" spans="1:1" x14ac:dyDescent="0.55000000000000004">
      <c r="A70" t="s">
        <v>121</v>
      </c>
    </row>
    <row r="72" spans="1:1" x14ac:dyDescent="0.55000000000000004">
      <c r="A72" s="8" t="s">
        <v>172</v>
      </c>
    </row>
    <row r="74" spans="1:1" x14ac:dyDescent="0.55000000000000004">
      <c r="A74" s="8" t="s">
        <v>173</v>
      </c>
    </row>
    <row r="76" spans="1:1" x14ac:dyDescent="0.55000000000000004">
      <c r="A76" s="8" t="s">
        <v>174</v>
      </c>
    </row>
    <row r="78" spans="1:1" x14ac:dyDescent="0.55000000000000004">
      <c r="A78" s="8" t="s">
        <v>175</v>
      </c>
    </row>
    <row r="79" spans="1:1" x14ac:dyDescent="0.55000000000000004">
      <c r="A79" t="s">
        <v>122</v>
      </c>
    </row>
    <row r="80" spans="1:1" x14ac:dyDescent="0.55000000000000004">
      <c r="A80" s="8" t="s">
        <v>176</v>
      </c>
    </row>
    <row r="81" spans="1:4" x14ac:dyDescent="0.55000000000000004">
      <c r="A81" t="s">
        <v>123</v>
      </c>
    </row>
    <row r="82" spans="1:4" x14ac:dyDescent="0.55000000000000004">
      <c r="A82" t="s">
        <v>124</v>
      </c>
    </row>
    <row r="83" spans="1:4" x14ac:dyDescent="0.55000000000000004">
      <c r="A83" t="s">
        <v>125</v>
      </c>
    </row>
    <row r="84" spans="1:4" x14ac:dyDescent="0.55000000000000004">
      <c r="A84" t="s">
        <v>126</v>
      </c>
    </row>
    <row r="86" spans="1:4" x14ac:dyDescent="0.55000000000000004">
      <c r="A86" s="8" t="s">
        <v>177</v>
      </c>
    </row>
    <row r="87" spans="1:4" x14ac:dyDescent="0.55000000000000004">
      <c r="A87" t="s">
        <v>127</v>
      </c>
    </row>
    <row r="88" spans="1:4" x14ac:dyDescent="0.55000000000000004">
      <c r="A88" t="s">
        <v>178</v>
      </c>
    </row>
    <row r="90" spans="1:4" x14ac:dyDescent="0.55000000000000004">
      <c r="A90" s="9" t="s">
        <v>128</v>
      </c>
      <c r="B90" s="9" t="s">
        <v>129</v>
      </c>
      <c r="C90" s="9" t="s">
        <v>130</v>
      </c>
      <c r="D90" s="9" t="s">
        <v>131</v>
      </c>
    </row>
    <row r="91" spans="1:4" x14ac:dyDescent="0.55000000000000004">
      <c r="A91" s="10" t="s">
        <v>132</v>
      </c>
      <c r="B91" s="10" t="s">
        <v>133</v>
      </c>
      <c r="C91" s="10">
        <v>0</v>
      </c>
      <c r="D91" s="10">
        <v>0</v>
      </c>
    </row>
    <row r="92" spans="1:4" x14ac:dyDescent="0.55000000000000004">
      <c r="A92" s="10">
        <v>0</v>
      </c>
      <c r="B92" s="10" t="s">
        <v>134</v>
      </c>
      <c r="C92" s="10">
        <v>0</v>
      </c>
      <c r="D92" s="10">
        <v>1</v>
      </c>
    </row>
    <row r="93" spans="1:4" x14ac:dyDescent="0.55000000000000004">
      <c r="A93" s="10">
        <v>50</v>
      </c>
      <c r="B93" s="10" t="s">
        <v>134</v>
      </c>
      <c r="C93" s="10">
        <v>0.1</v>
      </c>
      <c r="D93" s="10">
        <v>0.9</v>
      </c>
    </row>
    <row r="94" spans="1:4" x14ac:dyDescent="0.55000000000000004">
      <c r="A94" s="10">
        <v>100</v>
      </c>
      <c r="B94" s="10" t="s">
        <v>134</v>
      </c>
      <c r="C94" s="10">
        <v>0.2</v>
      </c>
      <c r="D94" s="10">
        <v>0.8</v>
      </c>
    </row>
    <row r="95" spans="1:4" x14ac:dyDescent="0.55000000000000004">
      <c r="A95" s="10">
        <v>150</v>
      </c>
      <c r="B95" s="10" t="s">
        <v>134</v>
      </c>
      <c r="C95" s="10">
        <v>0.3</v>
      </c>
      <c r="D95" s="10">
        <v>0.7</v>
      </c>
    </row>
    <row r="96" spans="1:4" x14ac:dyDescent="0.55000000000000004">
      <c r="A96" s="10">
        <v>200</v>
      </c>
      <c r="B96" s="10" t="s">
        <v>134</v>
      </c>
      <c r="C96" s="10">
        <v>0.4</v>
      </c>
      <c r="D96" s="10">
        <v>0.6</v>
      </c>
    </row>
    <row r="97" spans="1:4" x14ac:dyDescent="0.55000000000000004">
      <c r="A97" s="10">
        <v>250</v>
      </c>
      <c r="B97" s="10" t="s">
        <v>134</v>
      </c>
      <c r="C97" s="10">
        <v>0.5</v>
      </c>
      <c r="D97" s="10">
        <v>0.5</v>
      </c>
    </row>
    <row r="98" spans="1:4" x14ac:dyDescent="0.55000000000000004">
      <c r="A98" s="10">
        <v>300</v>
      </c>
      <c r="B98" s="10" t="s">
        <v>134</v>
      </c>
      <c r="C98" s="10">
        <v>0.6</v>
      </c>
      <c r="D98" s="10">
        <v>0.4</v>
      </c>
    </row>
    <row r="99" spans="1:4" x14ac:dyDescent="0.55000000000000004">
      <c r="A99" s="10">
        <v>350</v>
      </c>
      <c r="B99" s="10" t="s">
        <v>134</v>
      </c>
      <c r="C99" s="10">
        <v>0.7</v>
      </c>
      <c r="D99" s="10">
        <v>0.3</v>
      </c>
    </row>
    <row r="100" spans="1:4" x14ac:dyDescent="0.55000000000000004">
      <c r="A100" s="10">
        <v>400</v>
      </c>
      <c r="B100" s="10" t="s">
        <v>134</v>
      </c>
      <c r="C100" s="10">
        <v>0.8</v>
      </c>
      <c r="D100" s="10">
        <v>0.2</v>
      </c>
    </row>
    <row r="101" spans="1:4" x14ac:dyDescent="0.55000000000000004">
      <c r="A101" s="10">
        <v>450</v>
      </c>
      <c r="B101" s="10" t="s">
        <v>134</v>
      </c>
      <c r="C101" s="10">
        <v>0.9</v>
      </c>
      <c r="D101" s="10">
        <v>0.1</v>
      </c>
    </row>
    <row r="102" spans="1:4" x14ac:dyDescent="0.55000000000000004">
      <c r="A102" s="10">
        <v>500</v>
      </c>
      <c r="B102" s="10" t="s">
        <v>134</v>
      </c>
      <c r="C102" s="10">
        <v>1</v>
      </c>
      <c r="D102" s="10">
        <v>0</v>
      </c>
    </row>
    <row r="104" spans="1:4" x14ac:dyDescent="0.55000000000000004">
      <c r="A104" s="8" t="s">
        <v>179</v>
      </c>
    </row>
    <row r="105" spans="1:4" x14ac:dyDescent="0.55000000000000004">
      <c r="A105" t="s">
        <v>135</v>
      </c>
    </row>
    <row r="106" spans="1:4" x14ac:dyDescent="0.55000000000000004">
      <c r="A106" t="s">
        <v>136</v>
      </c>
    </row>
    <row r="107" spans="1:4" x14ac:dyDescent="0.55000000000000004">
      <c r="A107" t="s">
        <v>137</v>
      </c>
    </row>
    <row r="108" spans="1:4" x14ac:dyDescent="0.55000000000000004">
      <c r="A108" t="s">
        <v>138</v>
      </c>
    </row>
    <row r="109" spans="1:4" x14ac:dyDescent="0.55000000000000004">
      <c r="A109" t="s">
        <v>139</v>
      </c>
    </row>
    <row r="110" spans="1:4" x14ac:dyDescent="0.55000000000000004">
      <c r="A110" t="s">
        <v>140</v>
      </c>
    </row>
    <row r="111" spans="1:4" x14ac:dyDescent="0.55000000000000004">
      <c r="A111" t="s">
        <v>141</v>
      </c>
    </row>
    <row r="112" spans="1:4" x14ac:dyDescent="0.55000000000000004">
      <c r="A112" t="s">
        <v>142</v>
      </c>
    </row>
    <row r="113" spans="1:1" x14ac:dyDescent="0.55000000000000004">
      <c r="A113" t="s">
        <v>143</v>
      </c>
    </row>
    <row r="114" spans="1:1" x14ac:dyDescent="0.55000000000000004">
      <c r="A114" t="s">
        <v>144</v>
      </c>
    </row>
    <row r="115" spans="1:1" x14ac:dyDescent="0.55000000000000004">
      <c r="A115" t="s">
        <v>145</v>
      </c>
    </row>
    <row r="117" spans="1:1" s="8" customFormat="1" x14ac:dyDescent="0.55000000000000004">
      <c r="A117" s="8" t="s">
        <v>180</v>
      </c>
    </row>
    <row r="119" spans="1:1" s="8" customFormat="1" x14ac:dyDescent="0.55000000000000004">
      <c r="A119" s="8" t="s">
        <v>181</v>
      </c>
    </row>
    <row r="121" spans="1:1" s="8" customFormat="1" x14ac:dyDescent="0.55000000000000004">
      <c r="A121" s="8" t="s">
        <v>182</v>
      </c>
    </row>
    <row r="123" spans="1:1" s="8" customFormat="1" x14ac:dyDescent="0.55000000000000004">
      <c r="A123" s="8" t="s">
        <v>183</v>
      </c>
    </row>
    <row r="124" spans="1:1" x14ac:dyDescent="0.55000000000000004">
      <c r="A124" t="s">
        <v>146</v>
      </c>
    </row>
    <row r="125" spans="1:1" x14ac:dyDescent="0.55000000000000004">
      <c r="A125" t="s">
        <v>147</v>
      </c>
    </row>
    <row r="127" spans="1:1" s="8" customFormat="1" x14ac:dyDescent="0.55000000000000004">
      <c r="A127" s="8" t="s">
        <v>184</v>
      </c>
    </row>
    <row r="129" spans="1:1" x14ac:dyDescent="0.55000000000000004">
      <c r="A129" s="1" t="s">
        <v>148</v>
      </c>
    </row>
    <row r="130" spans="1:1" x14ac:dyDescent="0.55000000000000004">
      <c r="A130" s="1"/>
    </row>
    <row r="131" spans="1:1" x14ac:dyDescent="0.55000000000000004">
      <c r="A131" s="8" t="s">
        <v>185</v>
      </c>
    </row>
    <row r="133" spans="1:1" s="8" customFormat="1" x14ac:dyDescent="0.55000000000000004">
      <c r="A133" s="8" t="s">
        <v>186</v>
      </c>
    </row>
    <row r="134" spans="1:1" x14ac:dyDescent="0.55000000000000004">
      <c r="A134" t="s">
        <v>149</v>
      </c>
    </row>
    <row r="135" spans="1:1" x14ac:dyDescent="0.55000000000000004">
      <c r="A135" t="s">
        <v>150</v>
      </c>
    </row>
    <row r="136" spans="1:1" x14ac:dyDescent="0.55000000000000004">
      <c r="A136" t="s">
        <v>151</v>
      </c>
    </row>
    <row r="137" spans="1:1" x14ac:dyDescent="0.55000000000000004">
      <c r="A137" t="s">
        <v>152</v>
      </c>
    </row>
    <row r="138" spans="1:1" x14ac:dyDescent="0.55000000000000004">
      <c r="A138" t="s">
        <v>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8DAE7-6E40-43A6-A102-E810A2441EFB}">
  <dimension ref="A1:R49"/>
  <sheetViews>
    <sheetView zoomScale="90" zoomScaleNormal="90" workbookViewId="0">
      <selection activeCell="T6" sqref="T6"/>
    </sheetView>
  </sheetViews>
  <sheetFormatPr defaultRowHeight="14.4" x14ac:dyDescent="0.55000000000000004"/>
  <cols>
    <col min="1" max="1" width="10.89453125" style="6" bestFit="1" customWidth="1"/>
    <col min="2" max="2" width="13.15625" style="6" bestFit="1" customWidth="1"/>
    <col min="3" max="3" width="10.26171875" style="6" bestFit="1" customWidth="1"/>
    <col min="4" max="7" width="8.83984375" style="6"/>
    <col min="8" max="8" width="10.68359375" style="9" bestFit="1" customWidth="1"/>
    <col min="9" max="9" width="17.41796875" style="9" bestFit="1" customWidth="1"/>
    <col min="10" max="10" width="11.41796875" style="9" bestFit="1" customWidth="1"/>
    <col min="11" max="11" width="11.41796875" style="9" customWidth="1"/>
    <col min="12" max="12" width="9.26171875" style="9" bestFit="1" customWidth="1"/>
    <col min="13" max="13" width="5.68359375" style="9" bestFit="1" customWidth="1"/>
    <col min="14" max="14" width="11.68359375" style="9" bestFit="1" customWidth="1"/>
    <col min="15" max="15" width="12.3125" style="9" bestFit="1" customWidth="1"/>
    <col min="16" max="17" width="11.68359375" style="9" bestFit="1" customWidth="1"/>
    <col min="18" max="18" width="10.83984375" style="6" bestFit="1" customWidth="1"/>
    <col min="19" max="16384" width="8.83984375" style="6"/>
  </cols>
  <sheetData>
    <row r="1" spans="1:18" s="1" customFormat="1" x14ac:dyDescent="0.55000000000000004">
      <c r="A1" s="15" t="s">
        <v>235</v>
      </c>
      <c r="B1" s="16" t="s">
        <v>236</v>
      </c>
      <c r="C1" s="17" t="s">
        <v>237</v>
      </c>
      <c r="H1" s="7" t="s">
        <v>14</v>
      </c>
      <c r="I1" s="7" t="s">
        <v>2</v>
      </c>
      <c r="J1" s="7" t="s">
        <v>71</v>
      </c>
      <c r="K1" s="7" t="s">
        <v>189</v>
      </c>
      <c r="L1" s="7" t="s">
        <v>188</v>
      </c>
      <c r="M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  <c r="R1" s="1" t="s">
        <v>20</v>
      </c>
    </row>
    <row r="2" spans="1:18" x14ac:dyDescent="0.55000000000000004">
      <c r="A2" s="18" t="s">
        <v>238</v>
      </c>
      <c r="B2" s="6" t="s">
        <v>239</v>
      </c>
      <c r="C2" s="19" t="s">
        <v>240</v>
      </c>
      <c r="H2" s="9" t="s">
        <v>21</v>
      </c>
      <c r="I2" s="9" t="s">
        <v>69</v>
      </c>
      <c r="J2" s="9">
        <v>197.35</v>
      </c>
      <c r="K2" s="9" t="s">
        <v>190</v>
      </c>
      <c r="L2" s="9">
        <v>5.3100000000000001E-2</v>
      </c>
      <c r="M2" s="9">
        <v>0.29599999999999999</v>
      </c>
      <c r="N2" s="9">
        <f t="shared" ref="N2:N49" si="0">M2*7.277969</f>
        <v>2.1542788239999999</v>
      </c>
      <c r="O2" s="9">
        <f t="shared" ref="O2:O49" si="1">N2*0.04</f>
        <v>8.6171152959999997E-2</v>
      </c>
      <c r="P2" s="9">
        <f t="shared" ref="P2:P49" si="2">(O2/R2)*60.0848*1000</f>
        <v>97.506148613389982</v>
      </c>
      <c r="Q2" s="9">
        <f>P2/10</f>
        <v>9.7506148613389989</v>
      </c>
      <c r="R2" s="6">
        <f t="shared" ref="R2:R49" si="3">L2*1000</f>
        <v>53.1</v>
      </c>
    </row>
    <row r="3" spans="1:18" x14ac:dyDescent="0.55000000000000004">
      <c r="A3" s="9">
        <v>0</v>
      </c>
      <c r="B3" s="9">
        <f>A3/60.0848</f>
        <v>0</v>
      </c>
      <c r="C3" s="9">
        <v>3.2000000000000001E-2</v>
      </c>
      <c r="H3" s="9" t="s">
        <v>22</v>
      </c>
      <c r="I3" s="9" t="s">
        <v>69</v>
      </c>
      <c r="J3" s="9">
        <v>197.4</v>
      </c>
      <c r="K3" s="9" t="s">
        <v>191</v>
      </c>
      <c r="L3" s="9">
        <v>5.67E-2</v>
      </c>
      <c r="M3" s="9">
        <v>0.59599999999999997</v>
      </c>
      <c r="N3" s="9">
        <f>M3*7.277969</f>
        <v>4.3376695239999998</v>
      </c>
      <c r="O3" s="9">
        <f>N3*0.04</f>
        <v>0.17350678096</v>
      </c>
      <c r="P3" s="9">
        <f t="shared" si="2"/>
        <v>183.86455436729116</v>
      </c>
      <c r="Q3" s="9">
        <f t="shared" ref="Q3:Q49" si="4">P3/10</f>
        <v>18.386455436729115</v>
      </c>
      <c r="R3" s="6">
        <f t="shared" si="3"/>
        <v>56.7</v>
      </c>
    </row>
    <row r="4" spans="1:18" x14ac:dyDescent="0.55000000000000004">
      <c r="A4" s="9">
        <v>50</v>
      </c>
      <c r="B4" s="9">
        <f t="shared" ref="B4:B13" si="5">A4/60.0848</f>
        <v>0.83215721779884433</v>
      </c>
      <c r="C4" s="9">
        <v>0.14799999999999999</v>
      </c>
      <c r="H4" s="9" t="s">
        <v>23</v>
      </c>
      <c r="I4" s="9" t="s">
        <v>69</v>
      </c>
      <c r="J4" s="9">
        <v>197.46</v>
      </c>
      <c r="K4" s="9" t="s">
        <v>192</v>
      </c>
      <c r="L4" s="9">
        <v>5.45E-2</v>
      </c>
      <c r="M4" s="9">
        <v>0.34200000000000003</v>
      </c>
      <c r="N4" s="9">
        <f t="shared" si="0"/>
        <v>2.4890653980000002</v>
      </c>
      <c r="O4" s="9">
        <f t="shared" si="1"/>
        <v>9.9562615920000014E-2</v>
      </c>
      <c r="P4" s="9">
        <f t="shared" si="2"/>
        <v>109.76513513816545</v>
      </c>
      <c r="Q4" s="9">
        <f t="shared" si="4"/>
        <v>10.976513513816545</v>
      </c>
      <c r="R4" s="6">
        <f t="shared" si="3"/>
        <v>54.5</v>
      </c>
    </row>
    <row r="5" spans="1:18" x14ac:dyDescent="0.55000000000000004">
      <c r="A5" s="9">
        <v>100</v>
      </c>
      <c r="B5" s="9">
        <f t="shared" si="5"/>
        <v>1.6643144355976887</v>
      </c>
      <c r="C5" s="9">
        <v>0.26600000000000001</v>
      </c>
      <c r="H5" s="9" t="s">
        <v>24</v>
      </c>
      <c r="I5" s="9" t="s">
        <v>69</v>
      </c>
      <c r="J5" s="9">
        <v>197.495</v>
      </c>
      <c r="K5" s="9" t="s">
        <v>193</v>
      </c>
      <c r="L5" s="9">
        <v>5.3800000000000001E-2</v>
      </c>
      <c r="M5" s="9">
        <v>0.33300000000000002</v>
      </c>
      <c r="N5" s="9">
        <f>M5*7.992553</f>
        <v>2.6615201490000002</v>
      </c>
      <c r="O5" s="9">
        <f>N5*0.04</f>
        <v>0.10646080596000002</v>
      </c>
      <c r="P5" s="9">
        <f t="shared" si="2"/>
        <v>118.89732776850204</v>
      </c>
      <c r="Q5" s="9">
        <f t="shared" si="4"/>
        <v>11.889732776850204</v>
      </c>
      <c r="R5" s="6">
        <f t="shared" si="3"/>
        <v>53.8</v>
      </c>
    </row>
    <row r="6" spans="1:18" x14ac:dyDescent="0.55000000000000004">
      <c r="A6" s="9">
        <v>150</v>
      </c>
      <c r="B6" s="9">
        <f t="shared" si="5"/>
        <v>2.496471653396533</v>
      </c>
      <c r="C6" s="9">
        <v>0.26400000000000001</v>
      </c>
      <c r="H6" s="9" t="s">
        <v>25</v>
      </c>
      <c r="I6" s="9" t="s">
        <v>69</v>
      </c>
      <c r="J6" s="9">
        <v>197.535</v>
      </c>
      <c r="K6" s="9" t="s">
        <v>194</v>
      </c>
      <c r="L6" s="9">
        <v>5.3999999999999999E-2</v>
      </c>
      <c r="M6" s="9">
        <v>0.35899999999999999</v>
      </c>
      <c r="N6" s="9">
        <f>M6*7.992553</f>
        <v>2.8693265269999997</v>
      </c>
      <c r="O6" s="9">
        <f>N6*0.04</f>
        <v>0.11477306107999999</v>
      </c>
      <c r="P6" s="9">
        <f t="shared" si="2"/>
        <v>127.70585963665896</v>
      </c>
      <c r="Q6" s="9">
        <f t="shared" si="4"/>
        <v>12.770585963665896</v>
      </c>
      <c r="R6" s="6">
        <f t="shared" si="3"/>
        <v>54</v>
      </c>
    </row>
    <row r="7" spans="1:18" x14ac:dyDescent="0.55000000000000004">
      <c r="A7" s="9">
        <v>200</v>
      </c>
      <c r="B7" s="9">
        <f t="shared" si="5"/>
        <v>3.3286288711953773</v>
      </c>
      <c r="C7" s="9">
        <v>0.309</v>
      </c>
      <c r="H7" s="9" t="s">
        <v>26</v>
      </c>
      <c r="I7" s="9" t="s">
        <v>69</v>
      </c>
      <c r="J7" s="9">
        <v>197.55</v>
      </c>
      <c r="K7" s="9" t="s">
        <v>196</v>
      </c>
      <c r="L7" s="9">
        <v>5.3800000000000001E-2</v>
      </c>
      <c r="M7" s="9">
        <v>0.48299999999999998</v>
      </c>
      <c r="N7" s="9">
        <f t="shared" si="0"/>
        <v>3.5152590269999999</v>
      </c>
      <c r="O7" s="9">
        <f t="shared" si="1"/>
        <v>0.14061036108</v>
      </c>
      <c r="P7" s="9">
        <f t="shared" si="2"/>
        <v>157.03616028660937</v>
      </c>
      <c r="Q7" s="9">
        <f t="shared" si="4"/>
        <v>15.703616028660937</v>
      </c>
      <c r="R7" s="6">
        <f t="shared" si="3"/>
        <v>53.8</v>
      </c>
    </row>
    <row r="8" spans="1:18" x14ac:dyDescent="0.55000000000000004">
      <c r="A8" s="9">
        <v>250</v>
      </c>
      <c r="B8" s="9">
        <f t="shared" si="5"/>
        <v>4.1607860889942216</v>
      </c>
      <c r="C8" s="9">
        <v>0.38900000000000001</v>
      </c>
      <c r="H8" s="9" t="s">
        <v>27</v>
      </c>
      <c r="I8" s="9" t="s">
        <v>69</v>
      </c>
      <c r="J8" s="9">
        <v>197.66</v>
      </c>
      <c r="K8" s="9" t="s">
        <v>197</v>
      </c>
      <c r="L8" s="9">
        <v>5.2999999999999999E-2</v>
      </c>
      <c r="M8" s="9">
        <v>0.51700000000000002</v>
      </c>
      <c r="N8" s="9">
        <f t="shared" si="0"/>
        <v>3.7627099729999998</v>
      </c>
      <c r="O8" s="9">
        <f t="shared" si="1"/>
        <v>0.15050839891999998</v>
      </c>
      <c r="P8" s="9">
        <f t="shared" si="2"/>
        <v>170.62768014015879</v>
      </c>
      <c r="Q8" s="9">
        <f t="shared" si="4"/>
        <v>17.06276801401588</v>
      </c>
      <c r="R8" s="6">
        <f t="shared" si="3"/>
        <v>53</v>
      </c>
    </row>
    <row r="9" spans="1:18" x14ac:dyDescent="0.55000000000000004">
      <c r="A9" s="9">
        <v>300</v>
      </c>
      <c r="B9" s="9">
        <f t="shared" si="5"/>
        <v>4.992943306793066</v>
      </c>
      <c r="C9" s="9">
        <v>0.68799999999999994</v>
      </c>
      <c r="H9" s="9" t="s">
        <v>28</v>
      </c>
      <c r="I9" s="9" t="s">
        <v>69</v>
      </c>
      <c r="J9" s="9">
        <v>197.7</v>
      </c>
      <c r="K9" s="9" t="s">
        <v>198</v>
      </c>
      <c r="L9" s="9">
        <v>5.3199999999999997E-2</v>
      </c>
      <c r="M9" s="9">
        <v>0.45400000000000001</v>
      </c>
      <c r="N9" s="9">
        <f>M9*7.992553</f>
        <v>3.6286190620000003</v>
      </c>
      <c r="O9" s="9">
        <f>N9*0.04</f>
        <v>0.14514476248000002</v>
      </c>
      <c r="P9" s="9">
        <f t="shared" si="2"/>
        <v>163.92845911011852</v>
      </c>
      <c r="Q9" s="9">
        <f t="shared" si="4"/>
        <v>16.392845911011854</v>
      </c>
      <c r="R9" s="6">
        <f t="shared" si="3"/>
        <v>53.199999999999996</v>
      </c>
    </row>
    <row r="10" spans="1:18" x14ac:dyDescent="0.55000000000000004">
      <c r="A10" s="9">
        <v>350</v>
      </c>
      <c r="B10" s="9">
        <f t="shared" si="5"/>
        <v>5.8251005245919103</v>
      </c>
      <c r="C10" s="9">
        <v>0.79700000000000004</v>
      </c>
      <c r="H10" s="9" t="s">
        <v>29</v>
      </c>
      <c r="I10" s="9" t="s">
        <v>69</v>
      </c>
      <c r="J10" s="9">
        <v>197.71</v>
      </c>
      <c r="K10" s="9" t="s">
        <v>199</v>
      </c>
      <c r="L10" s="9">
        <v>5.3100000000000001E-2</v>
      </c>
      <c r="M10" s="9">
        <v>0.49099999999999999</v>
      </c>
      <c r="N10" s="9">
        <f>M11*7.992553</f>
        <v>5.4509211460000007</v>
      </c>
      <c r="O10" s="9">
        <f>N10*0.04</f>
        <v>0.21803684584000002</v>
      </c>
      <c r="P10" s="9">
        <f t="shared" si="2"/>
        <v>246.71751930183117</v>
      </c>
      <c r="Q10" s="9">
        <f t="shared" si="4"/>
        <v>24.671751930183117</v>
      </c>
      <c r="R10" s="6">
        <f t="shared" si="3"/>
        <v>53.1</v>
      </c>
    </row>
    <row r="11" spans="1:18" x14ac:dyDescent="0.55000000000000004">
      <c r="A11" s="9">
        <v>400</v>
      </c>
      <c r="B11" s="9">
        <f t="shared" si="5"/>
        <v>6.6572577423907546</v>
      </c>
      <c r="C11" s="9">
        <v>0.89600000000000002</v>
      </c>
      <c r="H11" s="9" t="s">
        <v>30</v>
      </c>
      <c r="I11" s="9" t="s">
        <v>69</v>
      </c>
      <c r="J11" s="9">
        <v>197.77</v>
      </c>
      <c r="K11" s="9" t="s">
        <v>200</v>
      </c>
      <c r="L11" s="9">
        <v>5.33E-2</v>
      </c>
      <c r="M11" s="9">
        <v>0.68200000000000005</v>
      </c>
      <c r="N11" s="9">
        <f t="shared" si="0"/>
        <v>4.9635748580000003</v>
      </c>
      <c r="O11" s="9">
        <f t="shared" si="1"/>
        <v>0.19854299432000003</v>
      </c>
      <c r="P11" s="9">
        <f t="shared" si="2"/>
        <v>223.81643724424649</v>
      </c>
      <c r="Q11" s="9">
        <f t="shared" si="4"/>
        <v>22.381643724424649</v>
      </c>
      <c r="R11" s="6">
        <f t="shared" si="3"/>
        <v>53.3</v>
      </c>
    </row>
    <row r="12" spans="1:18" x14ac:dyDescent="0.55000000000000004">
      <c r="A12" s="9">
        <v>450</v>
      </c>
      <c r="B12" s="9">
        <f t="shared" si="5"/>
        <v>7.489414960189599</v>
      </c>
      <c r="C12" s="9">
        <v>0.98599999999999999</v>
      </c>
      <c r="H12" s="9" t="s">
        <v>31</v>
      </c>
      <c r="I12" s="9" t="s">
        <v>69</v>
      </c>
      <c r="J12" s="9">
        <v>197.85</v>
      </c>
      <c r="K12" s="9" t="s">
        <v>201</v>
      </c>
      <c r="L12" s="9">
        <v>5.57E-2</v>
      </c>
      <c r="M12" s="9">
        <v>0.93899999999999995</v>
      </c>
      <c r="N12" s="9">
        <f t="shared" si="0"/>
        <v>6.8340128909999995</v>
      </c>
      <c r="O12" s="9">
        <f t="shared" si="1"/>
        <v>0.27336051563999997</v>
      </c>
      <c r="P12" s="9">
        <f t="shared" si="2"/>
        <v>294.87992657318256</v>
      </c>
      <c r="Q12" s="9">
        <f t="shared" si="4"/>
        <v>29.487992657318255</v>
      </c>
      <c r="R12" s="6">
        <f t="shared" si="3"/>
        <v>55.7</v>
      </c>
    </row>
    <row r="13" spans="1:18" x14ac:dyDescent="0.55000000000000004">
      <c r="A13" s="9">
        <v>500</v>
      </c>
      <c r="B13" s="9">
        <f t="shared" si="5"/>
        <v>8.3215721779884433</v>
      </c>
      <c r="C13" s="9">
        <v>1.1160000000000001</v>
      </c>
      <c r="H13" s="9" t="s">
        <v>32</v>
      </c>
      <c r="I13" s="9" t="s">
        <v>69</v>
      </c>
      <c r="J13" s="9">
        <v>197.9</v>
      </c>
      <c r="K13" s="9" t="s">
        <v>202</v>
      </c>
      <c r="L13" s="9">
        <v>5.6300000000000003E-2</v>
      </c>
      <c r="M13" s="9">
        <v>0.27100000000000002</v>
      </c>
      <c r="N13" s="9">
        <f t="shared" si="0"/>
        <v>1.972329599</v>
      </c>
      <c r="O13" s="9">
        <f t="shared" si="1"/>
        <v>7.8893183960000002E-2</v>
      </c>
      <c r="P13" s="9">
        <f t="shared" si="2"/>
        <v>84.19682379395752</v>
      </c>
      <c r="Q13" s="9">
        <f t="shared" si="4"/>
        <v>8.419682379395752</v>
      </c>
      <c r="R13" s="6">
        <f t="shared" si="3"/>
        <v>56.300000000000004</v>
      </c>
    </row>
    <row r="14" spans="1:18" x14ac:dyDescent="0.55000000000000004">
      <c r="H14" s="9" t="s">
        <v>33</v>
      </c>
      <c r="I14" s="9" t="s">
        <v>69</v>
      </c>
      <c r="J14" s="9">
        <v>197.95</v>
      </c>
      <c r="K14" s="9" t="s">
        <v>203</v>
      </c>
      <c r="L14" s="9">
        <v>5.5E-2</v>
      </c>
      <c r="M14" s="9">
        <v>0.751</v>
      </c>
      <c r="N14" s="9">
        <f t="shared" si="0"/>
        <v>5.4657547189999995</v>
      </c>
      <c r="O14" s="9">
        <f t="shared" si="1"/>
        <v>0.21863018875999998</v>
      </c>
      <c r="P14" s="9">
        <f t="shared" si="2"/>
        <v>238.84274846557906</v>
      </c>
      <c r="Q14" s="9">
        <f t="shared" si="4"/>
        <v>23.884274846557908</v>
      </c>
      <c r="R14" s="6">
        <f t="shared" si="3"/>
        <v>55</v>
      </c>
    </row>
    <row r="15" spans="1:18" x14ac:dyDescent="0.55000000000000004">
      <c r="A15" s="6" t="s">
        <v>241</v>
      </c>
      <c r="H15" s="9" t="s">
        <v>34</v>
      </c>
      <c r="I15" s="9" t="s">
        <v>69</v>
      </c>
      <c r="J15" s="9">
        <v>198</v>
      </c>
      <c r="K15" s="9" t="s">
        <v>204</v>
      </c>
      <c r="L15" s="9">
        <v>5.4199999999999998E-2</v>
      </c>
      <c r="M15" s="9">
        <v>0.63900000000000001</v>
      </c>
      <c r="N15" s="9">
        <f>M15*7.992553</f>
        <v>5.1072413670000003</v>
      </c>
      <c r="O15" s="9">
        <f t="shared" si="1"/>
        <v>0.20428965468000002</v>
      </c>
      <c r="P15" s="9">
        <f t="shared" si="2"/>
        <v>226.47053585824474</v>
      </c>
      <c r="Q15" s="9">
        <f t="shared" si="4"/>
        <v>22.647053585824473</v>
      </c>
      <c r="R15" s="6">
        <f t="shared" si="3"/>
        <v>54.199999999999996</v>
      </c>
    </row>
    <row r="16" spans="1:18" x14ac:dyDescent="0.55000000000000004">
      <c r="H16" s="9" t="s">
        <v>35</v>
      </c>
      <c r="I16" s="9" t="s">
        <v>69</v>
      </c>
      <c r="J16" s="9">
        <v>198.01</v>
      </c>
      <c r="K16" s="9" t="s">
        <v>205</v>
      </c>
      <c r="L16" s="9">
        <v>5.3800000000000001E-2</v>
      </c>
      <c r="M16" s="9">
        <v>0.51200000000000001</v>
      </c>
      <c r="N16" s="9">
        <f>M16*7.992553</f>
        <v>4.0921871359999997</v>
      </c>
      <c r="O16" s="9">
        <f t="shared" si="1"/>
        <v>0.16368748544</v>
      </c>
      <c r="P16" s="9">
        <f t="shared" si="2"/>
        <v>182.80910455697608</v>
      </c>
      <c r="Q16" s="9">
        <f t="shared" si="4"/>
        <v>18.280910455697608</v>
      </c>
      <c r="R16" s="6">
        <f t="shared" si="3"/>
        <v>53.8</v>
      </c>
    </row>
    <row r="17" spans="1:18" x14ac:dyDescent="0.55000000000000004">
      <c r="A17" s="6">
        <f>SLOPE(B:B,C:C)</f>
        <v>7.2779693931549421</v>
      </c>
      <c r="H17" s="9" t="s">
        <v>36</v>
      </c>
      <c r="I17" s="9" t="s">
        <v>69</v>
      </c>
      <c r="J17" s="9">
        <v>198.04499999999999</v>
      </c>
      <c r="K17" s="9" t="s">
        <v>206</v>
      </c>
      <c r="L17" s="9">
        <v>5.6899999999999999E-2</v>
      </c>
      <c r="M17" s="9">
        <v>0.69199999999999995</v>
      </c>
      <c r="N17" s="9">
        <f t="shared" si="0"/>
        <v>5.0363545479999994</v>
      </c>
      <c r="O17" s="9">
        <f t="shared" si="1"/>
        <v>0.20145418191999998</v>
      </c>
      <c r="P17" s="9">
        <f t="shared" si="2"/>
        <v>212.72995131505826</v>
      </c>
      <c r="Q17" s="9">
        <f t="shared" si="4"/>
        <v>21.272995131505827</v>
      </c>
      <c r="R17" s="6">
        <f t="shared" si="3"/>
        <v>56.9</v>
      </c>
    </row>
    <row r="18" spans="1:18" x14ac:dyDescent="0.55000000000000004">
      <c r="H18" s="9" t="s">
        <v>37</v>
      </c>
      <c r="I18" s="9" t="s">
        <v>69</v>
      </c>
      <c r="J18" s="9">
        <v>198.12</v>
      </c>
      <c r="K18" s="9" t="s">
        <v>207</v>
      </c>
      <c r="L18" s="9">
        <v>5.67E-2</v>
      </c>
      <c r="M18" s="9">
        <v>1.24</v>
      </c>
      <c r="N18" s="9">
        <f>M18*7.27796939</f>
        <v>9.0246820436000004</v>
      </c>
      <c r="O18" s="9">
        <f>N18*0.04</f>
        <v>0.36098728174400002</v>
      </c>
      <c r="P18" s="9">
        <f t="shared" si="2"/>
        <v>382.53701280655895</v>
      </c>
      <c r="Q18" s="9">
        <f t="shared" si="4"/>
        <v>38.253701280655896</v>
      </c>
      <c r="R18" s="6">
        <f t="shared" si="3"/>
        <v>56.7</v>
      </c>
    </row>
    <row r="19" spans="1:18" x14ac:dyDescent="0.55000000000000004">
      <c r="H19" s="9" t="s">
        <v>38</v>
      </c>
      <c r="I19" s="9" t="s">
        <v>69</v>
      </c>
      <c r="J19" s="9">
        <v>198.17</v>
      </c>
      <c r="K19" s="9" t="s">
        <v>208</v>
      </c>
      <c r="L19" s="9">
        <v>5.3499999999999999E-2</v>
      </c>
      <c r="M19" s="9">
        <v>0.65200000000000002</v>
      </c>
      <c r="N19" s="9">
        <f t="shared" si="0"/>
        <v>4.7452357879999996</v>
      </c>
      <c r="O19" s="9">
        <f t="shared" si="1"/>
        <v>0.18980943151999999</v>
      </c>
      <c r="P19" s="9">
        <f t="shared" si="2"/>
        <v>213.17124730827845</v>
      </c>
      <c r="Q19" s="9">
        <f t="shared" si="4"/>
        <v>21.317124730827846</v>
      </c>
      <c r="R19" s="6">
        <f t="shared" si="3"/>
        <v>53.5</v>
      </c>
    </row>
    <row r="20" spans="1:18" x14ac:dyDescent="0.55000000000000004">
      <c r="H20" s="9" t="s">
        <v>39</v>
      </c>
      <c r="I20" s="9" t="s">
        <v>69</v>
      </c>
      <c r="J20" s="9">
        <v>198.25</v>
      </c>
      <c r="K20" s="9" t="s">
        <v>209</v>
      </c>
      <c r="L20" s="9">
        <v>5.6899999999999999E-2</v>
      </c>
      <c r="M20" s="9">
        <v>0.56799999999999995</v>
      </c>
      <c r="N20" s="9">
        <f t="shared" si="0"/>
        <v>4.1338863919999991</v>
      </c>
      <c r="O20" s="9">
        <f t="shared" si="1"/>
        <v>0.16535545567999996</v>
      </c>
      <c r="P20" s="9">
        <f t="shared" si="2"/>
        <v>174.61071148403624</v>
      </c>
      <c r="Q20" s="9">
        <f t="shared" si="4"/>
        <v>17.461071148403626</v>
      </c>
      <c r="R20" s="6">
        <f t="shared" si="3"/>
        <v>56.9</v>
      </c>
    </row>
    <row r="21" spans="1:18" x14ac:dyDescent="0.55000000000000004">
      <c r="H21" s="9" t="s">
        <v>40</v>
      </c>
      <c r="I21" s="9" t="s">
        <v>69</v>
      </c>
      <c r="J21" s="9">
        <v>198.28</v>
      </c>
      <c r="K21" s="9" t="s">
        <v>210</v>
      </c>
      <c r="L21" s="9">
        <v>5.6000000000000001E-2</v>
      </c>
      <c r="M21" s="9">
        <v>0.24099999999999999</v>
      </c>
      <c r="N21" s="9">
        <f>M21*7.992553</f>
        <v>1.9262052729999999</v>
      </c>
      <c r="O21" s="9">
        <f>N21*0.04</f>
        <v>7.7048210919999999E-2</v>
      </c>
      <c r="P21" s="9">
        <f t="shared" si="2"/>
        <v>82.668327562250283</v>
      </c>
      <c r="Q21" s="9">
        <f t="shared" si="4"/>
        <v>8.2668327562250283</v>
      </c>
      <c r="R21" s="6">
        <f t="shared" si="3"/>
        <v>56</v>
      </c>
    </row>
    <row r="22" spans="1:18" x14ac:dyDescent="0.55000000000000004">
      <c r="H22" s="9" t="s">
        <v>41</v>
      </c>
      <c r="I22" s="9" t="s">
        <v>69</v>
      </c>
      <c r="J22" s="9">
        <v>198.31</v>
      </c>
      <c r="K22" s="9" t="s">
        <v>211</v>
      </c>
      <c r="L22" s="9">
        <v>5.3499999999999999E-2</v>
      </c>
      <c r="M22" s="9">
        <v>0.19400000000000001</v>
      </c>
      <c r="N22" s="9">
        <f>M22*7.992553</f>
        <v>1.5505552820000001</v>
      </c>
      <c r="O22" s="9">
        <f>N22*0.04</f>
        <v>6.202221128000001E-2</v>
      </c>
      <c r="P22" s="9">
        <f t="shared" si="2"/>
        <v>69.655928230215778</v>
      </c>
      <c r="Q22" s="9">
        <f t="shared" si="4"/>
        <v>6.965592823021578</v>
      </c>
      <c r="R22" s="6">
        <f t="shared" si="3"/>
        <v>53.5</v>
      </c>
    </row>
    <row r="23" spans="1:18" x14ac:dyDescent="0.55000000000000004">
      <c r="H23" s="9" t="s">
        <v>42</v>
      </c>
      <c r="I23" s="9" t="s">
        <v>69</v>
      </c>
      <c r="J23" s="9">
        <v>198.35</v>
      </c>
      <c r="K23" s="9" t="s">
        <v>212</v>
      </c>
      <c r="L23" s="9">
        <v>5.6099999999999997E-2</v>
      </c>
      <c r="M23" s="9">
        <v>0.58299999999999996</v>
      </c>
      <c r="N23" s="9">
        <f t="shared" si="0"/>
        <v>4.2430559269999994</v>
      </c>
      <c r="O23" s="9">
        <f t="shared" si="1"/>
        <v>0.16972223707999998</v>
      </c>
      <c r="P23" s="9">
        <f t="shared" si="2"/>
        <v>181.77765901077333</v>
      </c>
      <c r="Q23" s="9">
        <f t="shared" si="4"/>
        <v>18.177765901077333</v>
      </c>
      <c r="R23" s="6">
        <f t="shared" si="3"/>
        <v>56.099999999999994</v>
      </c>
    </row>
    <row r="24" spans="1:18" x14ac:dyDescent="0.55000000000000004">
      <c r="H24" s="9" t="s">
        <v>43</v>
      </c>
      <c r="I24" s="9" t="s">
        <v>69</v>
      </c>
      <c r="J24" s="9">
        <v>198.45</v>
      </c>
      <c r="K24" s="9" t="s">
        <v>213</v>
      </c>
      <c r="L24" s="9">
        <v>5.6000000000000001E-2</v>
      </c>
      <c r="M24" s="9">
        <v>0.56399999999999995</v>
      </c>
      <c r="N24" s="9">
        <f t="shared" si="0"/>
        <v>4.1047745159999991</v>
      </c>
      <c r="O24" s="9">
        <f t="shared" si="1"/>
        <v>0.16419098063999996</v>
      </c>
      <c r="P24" s="9">
        <f t="shared" si="2"/>
        <v>176.16753988496907</v>
      </c>
      <c r="Q24" s="9">
        <f t="shared" si="4"/>
        <v>17.616753988496907</v>
      </c>
      <c r="R24" s="6">
        <f t="shared" si="3"/>
        <v>56</v>
      </c>
    </row>
    <row r="25" spans="1:18" x14ac:dyDescent="0.55000000000000004">
      <c r="H25" s="9" t="s">
        <v>44</v>
      </c>
      <c r="I25" s="9" t="s">
        <v>69</v>
      </c>
      <c r="J25" s="9">
        <v>198.48</v>
      </c>
      <c r="K25" s="9" t="s">
        <v>214</v>
      </c>
      <c r="L25" s="9">
        <v>5.5599999999999997E-2</v>
      </c>
      <c r="M25" s="9">
        <v>0.18</v>
      </c>
      <c r="N25" s="9">
        <f>M25*7.992553</f>
        <v>1.43865954</v>
      </c>
      <c r="O25" s="9">
        <f>N25*0.04</f>
        <v>5.7546381600000002E-2</v>
      </c>
      <c r="P25" s="9">
        <f t="shared" si="2"/>
        <v>62.188180380569797</v>
      </c>
      <c r="Q25" s="9">
        <f t="shared" si="4"/>
        <v>6.2188180380569795</v>
      </c>
      <c r="R25" s="6">
        <f t="shared" si="3"/>
        <v>55.599999999999994</v>
      </c>
    </row>
    <row r="26" spans="1:18" x14ac:dyDescent="0.55000000000000004">
      <c r="H26" s="9" t="s">
        <v>45</v>
      </c>
      <c r="I26" s="9" t="s">
        <v>69</v>
      </c>
      <c r="J26" s="9">
        <v>198.5</v>
      </c>
      <c r="K26" s="9" t="s">
        <v>215</v>
      </c>
      <c r="L26" s="9">
        <v>5.4300000000000001E-2</v>
      </c>
      <c r="M26" s="9">
        <v>0.16700000000000001</v>
      </c>
      <c r="N26" s="9">
        <f>M26*7.992553</f>
        <v>1.334756351</v>
      </c>
      <c r="O26" s="9">
        <f>N26*0.04</f>
        <v>5.3390254040000001E-2</v>
      </c>
      <c r="P26" s="9">
        <f t="shared" si="2"/>
        <v>59.078135100231897</v>
      </c>
      <c r="Q26" s="9">
        <f t="shared" si="4"/>
        <v>5.9078135100231899</v>
      </c>
      <c r="R26" s="6">
        <f t="shared" si="3"/>
        <v>54.300000000000004</v>
      </c>
    </row>
    <row r="27" spans="1:18" ht="14.7" thickBot="1" x14ac:dyDescent="0.6">
      <c r="H27" s="13" t="s">
        <v>46</v>
      </c>
      <c r="I27" s="13" t="s">
        <v>69</v>
      </c>
      <c r="J27" s="13">
        <v>198.55</v>
      </c>
      <c r="K27" s="13" t="s">
        <v>216</v>
      </c>
      <c r="L27" s="13">
        <v>5.4100000000000002E-2</v>
      </c>
      <c r="M27" s="13">
        <v>0.60799999999999998</v>
      </c>
      <c r="N27" s="13">
        <f t="shared" si="0"/>
        <v>4.4250051519999998</v>
      </c>
      <c r="O27" s="13">
        <f t="shared" si="1"/>
        <v>0.17700020608</v>
      </c>
      <c r="P27" s="13">
        <f t="shared" si="2"/>
        <v>196.58081298106438</v>
      </c>
      <c r="Q27" s="9">
        <f t="shared" si="4"/>
        <v>19.658081298106438</v>
      </c>
      <c r="R27" s="6">
        <f t="shared" si="3"/>
        <v>54.1</v>
      </c>
    </row>
    <row r="28" spans="1:18" x14ac:dyDescent="0.55000000000000004">
      <c r="H28" s="12" t="s">
        <v>47</v>
      </c>
      <c r="I28" s="12" t="s">
        <v>70</v>
      </c>
      <c r="J28" s="12">
        <v>198.66</v>
      </c>
      <c r="K28" s="14" t="s">
        <v>217</v>
      </c>
      <c r="L28" s="12">
        <v>5.6300000000000003E-2</v>
      </c>
      <c r="M28" s="12">
        <v>0.63200000000000001</v>
      </c>
      <c r="N28" s="12">
        <f t="shared" si="0"/>
        <v>4.5996764079999997</v>
      </c>
      <c r="O28" s="12">
        <f t="shared" si="1"/>
        <v>0.18398705631999998</v>
      </c>
      <c r="P28" s="12">
        <f t="shared" si="2"/>
        <v>196.35569239033632</v>
      </c>
      <c r="Q28" s="9">
        <f t="shared" si="4"/>
        <v>19.635569239033632</v>
      </c>
      <c r="R28" s="6">
        <f t="shared" si="3"/>
        <v>56.300000000000004</v>
      </c>
    </row>
    <row r="29" spans="1:18" x14ac:dyDescent="0.55000000000000004">
      <c r="H29" s="9" t="s">
        <v>48</v>
      </c>
      <c r="I29" s="9" t="s">
        <v>70</v>
      </c>
      <c r="J29" s="9">
        <v>198.69499999999999</v>
      </c>
      <c r="K29" s="9" t="s">
        <v>218</v>
      </c>
      <c r="L29" s="9">
        <v>5.4800000000000001E-2</v>
      </c>
      <c r="M29" s="9">
        <v>0.34599999999999997</v>
      </c>
      <c r="N29" s="9">
        <f>M29*7.27796939</f>
        <v>2.5181774089399998</v>
      </c>
      <c r="O29" s="9">
        <f>N29*0.04</f>
        <v>0.10072709635759999</v>
      </c>
      <c r="P29" s="9">
        <f t="shared" si="2"/>
        <v>110.44101166472853</v>
      </c>
      <c r="Q29" s="9">
        <f t="shared" si="4"/>
        <v>11.044101166472853</v>
      </c>
      <c r="R29" s="6">
        <f t="shared" si="3"/>
        <v>54.800000000000004</v>
      </c>
    </row>
    <row r="30" spans="1:18" x14ac:dyDescent="0.55000000000000004">
      <c r="H30" s="9" t="s">
        <v>49</v>
      </c>
      <c r="I30" s="9" t="s">
        <v>70</v>
      </c>
      <c r="J30" s="9">
        <v>198.75</v>
      </c>
      <c r="K30" s="9" t="s">
        <v>219</v>
      </c>
      <c r="L30" s="9">
        <v>5.3999999999999999E-2</v>
      </c>
      <c r="M30" s="9">
        <v>0.432</v>
      </c>
      <c r="N30" s="9">
        <f t="shared" si="0"/>
        <v>3.1440826079999997</v>
      </c>
      <c r="O30" s="9">
        <f t="shared" si="1"/>
        <v>0.12576330431999999</v>
      </c>
      <c r="P30" s="9">
        <f t="shared" si="2"/>
        <v>139.934499766784</v>
      </c>
      <c r="Q30" s="9">
        <f t="shared" si="4"/>
        <v>13.9934499766784</v>
      </c>
      <c r="R30" s="6">
        <f t="shared" si="3"/>
        <v>54</v>
      </c>
    </row>
    <row r="31" spans="1:18" x14ac:dyDescent="0.55000000000000004">
      <c r="H31" s="9" t="s">
        <v>50</v>
      </c>
      <c r="I31" s="9" t="s">
        <v>70</v>
      </c>
      <c r="J31" s="9">
        <v>198.76</v>
      </c>
      <c r="K31" s="9" t="s">
        <v>220</v>
      </c>
      <c r="L31" s="9">
        <v>5.57E-2</v>
      </c>
      <c r="M31" s="9">
        <v>0.153</v>
      </c>
      <c r="N31" s="9">
        <f>M31*7.992553</f>
        <v>1.222860609</v>
      </c>
      <c r="O31" s="9">
        <f>N31*0.04</f>
        <v>4.891442436E-2</v>
      </c>
      <c r="P31" s="9">
        <f t="shared" si="2"/>
        <v>52.765052150551668</v>
      </c>
      <c r="Q31" s="9">
        <f t="shared" si="4"/>
        <v>5.2765052150551668</v>
      </c>
      <c r="R31" s="6">
        <f t="shared" si="3"/>
        <v>55.7</v>
      </c>
    </row>
    <row r="32" spans="1:18" x14ac:dyDescent="0.55000000000000004">
      <c r="H32" s="9" t="s">
        <v>51</v>
      </c>
      <c r="I32" s="9" t="s">
        <v>70</v>
      </c>
      <c r="J32" s="9">
        <v>198.81</v>
      </c>
      <c r="K32" s="9" t="s">
        <v>221</v>
      </c>
      <c r="L32" s="9">
        <v>5.4199999999999998E-2</v>
      </c>
      <c r="M32" s="9">
        <v>0.13600000000000001</v>
      </c>
      <c r="N32" s="9">
        <f>M32*7.992553</f>
        <v>1.086987208</v>
      </c>
      <c r="O32" s="9">
        <f>N32*0.04</f>
        <v>4.3479488320000002E-2</v>
      </c>
      <c r="P32" s="9">
        <f t="shared" si="2"/>
        <v>48.200301841504363</v>
      </c>
      <c r="Q32" s="9">
        <f t="shared" si="4"/>
        <v>4.8200301841504363</v>
      </c>
      <c r="R32" s="6">
        <f t="shared" si="3"/>
        <v>54.199999999999996</v>
      </c>
    </row>
    <row r="33" spans="8:18" x14ac:dyDescent="0.55000000000000004">
      <c r="H33" s="9" t="s">
        <v>52</v>
      </c>
      <c r="I33" s="9" t="s">
        <v>70</v>
      </c>
      <c r="J33" s="9">
        <v>198.85</v>
      </c>
      <c r="K33" s="9" t="s">
        <v>222</v>
      </c>
      <c r="L33" s="9">
        <v>5.3600000000000002E-2</v>
      </c>
      <c r="M33" s="9">
        <v>0.42499999999999999</v>
      </c>
      <c r="N33" s="9">
        <f t="shared" si="0"/>
        <v>3.0931368249999998</v>
      </c>
      <c r="O33" s="9">
        <f t="shared" si="1"/>
        <v>0.12372547299999999</v>
      </c>
      <c r="P33" s="9">
        <f t="shared" si="2"/>
        <v>138.69440858414924</v>
      </c>
      <c r="Q33" s="9">
        <f t="shared" si="4"/>
        <v>13.869440858414924</v>
      </c>
      <c r="R33" s="6">
        <f t="shared" si="3"/>
        <v>53.6</v>
      </c>
    </row>
    <row r="34" spans="8:18" x14ac:dyDescent="0.55000000000000004">
      <c r="H34" s="9" t="s">
        <v>53</v>
      </c>
      <c r="I34" s="9" t="s">
        <v>70</v>
      </c>
      <c r="J34" s="9">
        <v>198.94499999999999</v>
      </c>
      <c r="K34" s="9" t="s">
        <v>223</v>
      </c>
      <c r="L34" s="9">
        <v>5.3400000000000003E-2</v>
      </c>
      <c r="M34" s="9">
        <v>0.152</v>
      </c>
      <c r="N34" s="9">
        <f t="shared" si="0"/>
        <v>1.1062512879999999</v>
      </c>
      <c r="O34" s="9">
        <f t="shared" si="1"/>
        <v>4.425005152E-2</v>
      </c>
      <c r="P34" s="9">
        <f t="shared" si="2"/>
        <v>49.789428755971834</v>
      </c>
      <c r="Q34" s="9">
        <f t="shared" si="4"/>
        <v>4.9789428755971832</v>
      </c>
      <c r="R34" s="6">
        <f t="shared" si="3"/>
        <v>53.400000000000006</v>
      </c>
    </row>
    <row r="35" spans="8:18" x14ac:dyDescent="0.55000000000000004">
      <c r="H35" s="9" t="s">
        <v>54</v>
      </c>
      <c r="I35" s="9" t="s">
        <v>70</v>
      </c>
      <c r="J35" s="9">
        <v>198.96</v>
      </c>
      <c r="K35" s="9" t="s">
        <v>192</v>
      </c>
      <c r="L35" s="9">
        <v>5.4199999999999998E-2</v>
      </c>
      <c r="M35" s="9">
        <v>0.64100000000000001</v>
      </c>
      <c r="N35" s="9">
        <f t="shared" si="0"/>
        <v>4.6651781290000001</v>
      </c>
      <c r="O35" s="9">
        <f t="shared" si="1"/>
        <v>0.18660712516</v>
      </c>
      <c r="P35" s="9">
        <f t="shared" si="2"/>
        <v>206.86811427700312</v>
      </c>
      <c r="Q35" s="9">
        <f t="shared" si="4"/>
        <v>20.686811427700313</v>
      </c>
      <c r="R35" s="6">
        <f t="shared" si="3"/>
        <v>54.199999999999996</v>
      </c>
    </row>
    <row r="36" spans="8:18" x14ac:dyDescent="0.55000000000000004">
      <c r="H36" s="9" t="s">
        <v>55</v>
      </c>
      <c r="I36" s="9" t="s">
        <v>70</v>
      </c>
      <c r="J36" s="9">
        <v>199</v>
      </c>
      <c r="K36" s="9" t="s">
        <v>233</v>
      </c>
      <c r="L36" s="9">
        <v>5.6599999999999998E-2</v>
      </c>
      <c r="M36" s="9">
        <v>0.371</v>
      </c>
      <c r="N36" s="9">
        <f>M36*7.27796939</f>
        <v>2.70012664369</v>
      </c>
      <c r="O36" s="9">
        <f>N36*0.04</f>
        <v>0.10800506574760001</v>
      </c>
      <c r="P36" s="9">
        <f t="shared" si="2"/>
        <v>114.65481933624378</v>
      </c>
      <c r="Q36" s="9">
        <f t="shared" si="4"/>
        <v>11.465481933624378</v>
      </c>
      <c r="R36" s="6">
        <f t="shared" si="3"/>
        <v>56.599999999999994</v>
      </c>
    </row>
    <row r="37" spans="8:18" x14ac:dyDescent="0.55000000000000004">
      <c r="H37" s="9" t="s">
        <v>56</v>
      </c>
      <c r="I37" s="9" t="s">
        <v>70</v>
      </c>
      <c r="J37" s="9">
        <v>199.02</v>
      </c>
      <c r="K37" s="9" t="s">
        <v>224</v>
      </c>
      <c r="L37" s="9">
        <v>5.3999999999999999E-2</v>
      </c>
      <c r="M37" s="9">
        <v>0.13900000000000001</v>
      </c>
      <c r="N37" s="9">
        <f t="shared" si="0"/>
        <v>1.011637691</v>
      </c>
      <c r="O37" s="9">
        <f t="shared" si="1"/>
        <v>4.0465507640000002E-2</v>
      </c>
      <c r="P37" s="9">
        <f t="shared" si="2"/>
        <v>45.025220989775413</v>
      </c>
      <c r="Q37" s="9">
        <f t="shared" si="4"/>
        <v>4.5025220989775416</v>
      </c>
      <c r="R37" s="6">
        <f t="shared" si="3"/>
        <v>54</v>
      </c>
    </row>
    <row r="38" spans="8:18" x14ac:dyDescent="0.55000000000000004">
      <c r="H38" s="9" t="s">
        <v>57</v>
      </c>
      <c r="I38" s="9" t="s">
        <v>70</v>
      </c>
      <c r="J38" s="9">
        <v>199.05500000000001</v>
      </c>
      <c r="K38" s="9" t="s">
        <v>196</v>
      </c>
      <c r="L38" s="9">
        <v>5.4899999999999997E-2</v>
      </c>
      <c r="M38" s="9">
        <v>0.33300000000000002</v>
      </c>
      <c r="N38" s="9">
        <f t="shared" si="0"/>
        <v>2.4235636770000002</v>
      </c>
      <c r="O38" s="9">
        <f t="shared" si="1"/>
        <v>9.6942547080000011E-2</v>
      </c>
      <c r="P38" s="9">
        <f t="shared" si="2"/>
        <v>106.09787892153706</v>
      </c>
      <c r="Q38" s="9">
        <f t="shared" si="4"/>
        <v>10.609787892153706</v>
      </c>
      <c r="R38" s="6">
        <f t="shared" si="3"/>
        <v>54.9</v>
      </c>
    </row>
    <row r="39" spans="8:18" x14ac:dyDescent="0.55000000000000004">
      <c r="H39" s="9" t="s">
        <v>58</v>
      </c>
      <c r="I39" s="9" t="s">
        <v>70</v>
      </c>
      <c r="J39" s="9">
        <v>199.09</v>
      </c>
      <c r="K39" s="9" t="s">
        <v>225</v>
      </c>
      <c r="L39" s="9">
        <v>5.33E-2</v>
      </c>
      <c r="M39" s="9">
        <v>0.08</v>
      </c>
      <c r="N39" s="9">
        <f t="shared" si="0"/>
        <v>0.58223751999999995</v>
      </c>
      <c r="O39" s="9">
        <f t="shared" si="1"/>
        <v>2.3289500799999998E-2</v>
      </c>
      <c r="P39" s="9">
        <f t="shared" si="2"/>
        <v>26.25412753598199</v>
      </c>
      <c r="Q39" s="9">
        <f t="shared" si="4"/>
        <v>2.6254127535981988</v>
      </c>
      <c r="R39" s="6">
        <f t="shared" si="3"/>
        <v>53.3</v>
      </c>
    </row>
    <row r="40" spans="8:18" x14ac:dyDescent="0.55000000000000004">
      <c r="H40" s="9" t="s">
        <v>59</v>
      </c>
      <c r="I40" s="9" t="s">
        <v>70</v>
      </c>
      <c r="J40" s="9">
        <v>199.1</v>
      </c>
      <c r="K40" s="9" t="s">
        <v>226</v>
      </c>
      <c r="L40" s="9">
        <v>5.57E-2</v>
      </c>
      <c r="M40" s="9">
        <v>0.16400000000000001</v>
      </c>
      <c r="N40" s="9">
        <f>M40*7.27796939</f>
        <v>1.1935869799600001</v>
      </c>
      <c r="O40" s="9">
        <f t="shared" si="1"/>
        <v>4.7743479198400003E-2</v>
      </c>
      <c r="P40" s="9">
        <f t="shared" si="2"/>
        <v>51.501928167684461</v>
      </c>
      <c r="Q40" s="9">
        <f t="shared" si="4"/>
        <v>5.1501928167684463</v>
      </c>
      <c r="R40" s="6">
        <f t="shared" si="3"/>
        <v>55.7</v>
      </c>
    </row>
    <row r="41" spans="8:18" x14ac:dyDescent="0.55000000000000004">
      <c r="H41" s="9" t="s">
        <v>60</v>
      </c>
      <c r="I41" s="9" t="s">
        <v>70</v>
      </c>
      <c r="J41" s="9">
        <v>199.12</v>
      </c>
      <c r="K41" s="9" t="s">
        <v>227</v>
      </c>
      <c r="L41" s="9">
        <v>5.4800000000000001E-2</v>
      </c>
      <c r="M41" s="9">
        <v>0.20799999999999999</v>
      </c>
      <c r="N41" s="9">
        <f t="shared" si="0"/>
        <v>1.5138175519999999</v>
      </c>
      <c r="O41" s="9">
        <f t="shared" si="1"/>
        <v>6.055270208E-2</v>
      </c>
      <c r="P41" s="9">
        <f t="shared" si="2"/>
        <v>66.39228091124788</v>
      </c>
      <c r="Q41" s="9">
        <f t="shared" si="4"/>
        <v>6.6392280911247878</v>
      </c>
      <c r="R41" s="6">
        <f t="shared" si="3"/>
        <v>54.800000000000004</v>
      </c>
    </row>
    <row r="42" spans="8:18" x14ac:dyDescent="0.55000000000000004">
      <c r="H42" s="9" t="s">
        <v>61</v>
      </c>
      <c r="I42" s="9" t="s">
        <v>70</v>
      </c>
      <c r="J42" s="9">
        <v>199.154</v>
      </c>
      <c r="K42" s="9" t="s">
        <v>228</v>
      </c>
      <c r="L42" s="9">
        <v>5.6800000000000003E-2</v>
      </c>
      <c r="M42" s="9">
        <v>8.1000000000000003E-2</v>
      </c>
      <c r="N42" s="9">
        <f t="shared" si="0"/>
        <v>0.58951548899999995</v>
      </c>
      <c r="O42" s="9">
        <f t="shared" si="1"/>
        <v>2.3580619559999998E-2</v>
      </c>
      <c r="P42" s="9">
        <f t="shared" si="2"/>
        <v>24.944310037652954</v>
      </c>
      <c r="Q42" s="9">
        <f t="shared" si="4"/>
        <v>2.4944310037652953</v>
      </c>
      <c r="R42" s="6">
        <f t="shared" si="3"/>
        <v>56.800000000000004</v>
      </c>
    </row>
    <row r="43" spans="8:18" x14ac:dyDescent="0.55000000000000004">
      <c r="H43" s="9" t="s">
        <v>62</v>
      </c>
      <c r="I43" s="9" t="s">
        <v>70</v>
      </c>
      <c r="J43" s="9">
        <v>199.155</v>
      </c>
      <c r="K43" s="9" t="s">
        <v>229</v>
      </c>
      <c r="L43" s="9">
        <v>5.57E-2</v>
      </c>
      <c r="M43" s="9">
        <v>0.38400000000000001</v>
      </c>
      <c r="N43" s="9">
        <f t="shared" si="0"/>
        <v>2.794740096</v>
      </c>
      <c r="O43" s="9">
        <f t="shared" si="1"/>
        <v>0.11178960384</v>
      </c>
      <c r="P43" s="9">
        <f t="shared" si="2"/>
        <v>120.58987412577434</v>
      </c>
      <c r="Q43" s="9">
        <f t="shared" si="4"/>
        <v>12.058987412577434</v>
      </c>
      <c r="R43" s="6">
        <f t="shared" si="3"/>
        <v>55.7</v>
      </c>
    </row>
    <row r="44" spans="8:18" x14ac:dyDescent="0.55000000000000004">
      <c r="H44" s="9" t="s">
        <v>63</v>
      </c>
      <c r="I44" s="9" t="s">
        <v>70</v>
      </c>
      <c r="J44" s="9">
        <v>199.185</v>
      </c>
      <c r="K44" s="9" t="s">
        <v>230</v>
      </c>
      <c r="L44" s="9">
        <v>5.4300000000000001E-2</v>
      </c>
      <c r="M44" s="9">
        <v>5.3999999999999999E-2</v>
      </c>
      <c r="N44" s="9">
        <f t="shared" si="0"/>
        <v>0.39301032599999997</v>
      </c>
      <c r="O44" s="9">
        <f t="shared" si="1"/>
        <v>1.5720413039999999E-2</v>
      </c>
      <c r="P44" s="9">
        <f t="shared" si="2"/>
        <v>17.395172622942759</v>
      </c>
      <c r="Q44" s="9">
        <f t="shared" si="4"/>
        <v>1.7395172622942758</v>
      </c>
      <c r="R44" s="6">
        <f t="shared" si="3"/>
        <v>54.300000000000004</v>
      </c>
    </row>
    <row r="45" spans="8:18" x14ac:dyDescent="0.55000000000000004">
      <c r="H45" s="9" t="s">
        <v>64</v>
      </c>
      <c r="I45" s="9" t="s">
        <v>70</v>
      </c>
      <c r="J45" s="9">
        <v>199.42</v>
      </c>
      <c r="K45" s="9" t="s">
        <v>231</v>
      </c>
      <c r="L45" s="9">
        <v>5.57E-2</v>
      </c>
      <c r="M45" s="9">
        <v>0.38900000000000001</v>
      </c>
      <c r="N45" s="9">
        <f t="shared" si="0"/>
        <v>2.8311299409999999</v>
      </c>
      <c r="O45" s="9">
        <f t="shared" si="1"/>
        <v>0.11324519764</v>
      </c>
      <c r="P45" s="9">
        <f t="shared" si="2"/>
        <v>122.16005477845373</v>
      </c>
      <c r="Q45" s="9">
        <f t="shared" si="4"/>
        <v>12.216005477845373</v>
      </c>
      <c r="R45" s="6">
        <f t="shared" si="3"/>
        <v>55.7</v>
      </c>
    </row>
    <row r="46" spans="8:18" x14ac:dyDescent="0.55000000000000004">
      <c r="H46" s="9" t="s">
        <v>65</v>
      </c>
      <c r="I46" s="9" t="s">
        <v>70</v>
      </c>
      <c r="J46" s="9">
        <v>199.435</v>
      </c>
      <c r="K46" s="9" t="s">
        <v>195</v>
      </c>
      <c r="L46" s="9">
        <v>5.5100000000000003E-2</v>
      </c>
      <c r="M46" s="9">
        <v>9.9000000000000005E-2</v>
      </c>
      <c r="N46" s="9">
        <f t="shared" si="0"/>
        <v>0.72051893099999997</v>
      </c>
      <c r="O46" s="9">
        <f t="shared" si="1"/>
        <v>2.8820757239999998E-2</v>
      </c>
      <c r="P46" s="9">
        <f t="shared" si="2"/>
        <v>31.428120410416543</v>
      </c>
      <c r="Q46" s="9">
        <f t="shared" si="4"/>
        <v>3.1428120410416542</v>
      </c>
      <c r="R46" s="6">
        <f t="shared" si="3"/>
        <v>55.1</v>
      </c>
    </row>
    <row r="47" spans="8:18" x14ac:dyDescent="0.55000000000000004">
      <c r="H47" s="9" t="s">
        <v>66</v>
      </c>
      <c r="I47" s="9" t="s">
        <v>70</v>
      </c>
      <c r="J47" s="9">
        <v>199.45500000000001</v>
      </c>
      <c r="K47" s="9" t="s">
        <v>203</v>
      </c>
      <c r="L47" s="9">
        <v>5.4300000000000001E-2</v>
      </c>
      <c r="M47" s="9">
        <v>0.22800000000000001</v>
      </c>
      <c r="N47" s="9">
        <f t="shared" si="0"/>
        <v>1.659376932</v>
      </c>
      <c r="O47" s="9">
        <f t="shared" si="1"/>
        <v>6.637507728E-2</v>
      </c>
      <c r="P47" s="9">
        <f t="shared" si="2"/>
        <v>73.446284407980542</v>
      </c>
      <c r="Q47" s="9">
        <f t="shared" si="4"/>
        <v>7.3446284407980542</v>
      </c>
      <c r="R47" s="6">
        <f t="shared" si="3"/>
        <v>54.300000000000004</v>
      </c>
    </row>
    <row r="48" spans="8:18" x14ac:dyDescent="0.55000000000000004">
      <c r="H48" s="9" t="s">
        <v>67</v>
      </c>
      <c r="I48" s="9" t="s">
        <v>70</v>
      </c>
      <c r="J48" s="9">
        <v>199.48</v>
      </c>
      <c r="K48" s="9" t="s">
        <v>232</v>
      </c>
      <c r="L48" s="9">
        <v>5.3699999999999998E-2</v>
      </c>
      <c r="M48" s="9">
        <v>0.23</v>
      </c>
      <c r="N48" s="9">
        <f t="shared" si="0"/>
        <v>1.67393287</v>
      </c>
      <c r="O48" s="9">
        <f t="shared" si="1"/>
        <v>6.6957314800000001E-2</v>
      </c>
      <c r="P48" s="9">
        <f t="shared" si="2"/>
        <v>74.918377435661839</v>
      </c>
      <c r="Q48" s="9">
        <f t="shared" si="4"/>
        <v>7.491837743566184</v>
      </c>
      <c r="R48" s="6">
        <f t="shared" si="3"/>
        <v>53.699999999999996</v>
      </c>
    </row>
    <row r="49" spans="8:18" x14ac:dyDescent="0.55000000000000004">
      <c r="H49" s="9" t="s">
        <v>68</v>
      </c>
      <c r="I49" s="9" t="s">
        <v>70</v>
      </c>
      <c r="J49" s="9">
        <v>199.495</v>
      </c>
      <c r="K49" s="9" t="s">
        <v>234</v>
      </c>
      <c r="L49" s="9">
        <v>5.4399999999999997E-2</v>
      </c>
      <c r="M49" s="9">
        <v>0.19500000000000001</v>
      </c>
      <c r="N49" s="9">
        <f t="shared" si="0"/>
        <v>1.419203955</v>
      </c>
      <c r="O49" s="9">
        <f t="shared" si="1"/>
        <v>5.6768158200000002E-2</v>
      </c>
      <c r="P49" s="9">
        <f t="shared" si="2"/>
        <v>62.700430731899999</v>
      </c>
      <c r="Q49" s="9">
        <f t="shared" si="4"/>
        <v>6.2700430731900001</v>
      </c>
      <c r="R49" s="6">
        <f t="shared" si="3"/>
        <v>54.4</v>
      </c>
    </row>
  </sheetData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63FDB-1DDD-4A8D-B901-A1B3CFBFAE9B}">
  <dimension ref="A1:G193"/>
  <sheetViews>
    <sheetView workbookViewId="0">
      <selection activeCell="G15" sqref="G15"/>
    </sheetView>
  </sheetViews>
  <sheetFormatPr defaultRowHeight="14.4" x14ac:dyDescent="0.55000000000000004"/>
  <cols>
    <col min="1" max="1" width="11.578125" bestFit="1" customWidth="1"/>
    <col min="2" max="2" width="11.578125" customWidth="1"/>
    <col min="3" max="3" width="30.7890625" bestFit="1" customWidth="1"/>
    <col min="4" max="4" width="40.89453125" style="11" bestFit="1" customWidth="1"/>
  </cols>
  <sheetData>
    <row r="1" spans="1:7" x14ac:dyDescent="0.55000000000000004">
      <c r="A1" s="2" t="s">
        <v>71</v>
      </c>
      <c r="B1" s="2" t="s">
        <v>189</v>
      </c>
      <c r="C1" s="25" t="s">
        <v>72</v>
      </c>
      <c r="D1" s="2" t="s">
        <v>73</v>
      </c>
      <c r="E1" s="6"/>
      <c r="F1" s="6"/>
      <c r="G1" s="6"/>
    </row>
    <row r="2" spans="1:7" ht="14.7" thickBot="1" x14ac:dyDescent="0.6">
      <c r="A2" s="3">
        <v>197.31800000000001</v>
      </c>
      <c r="B2" s="4">
        <v>21.8</v>
      </c>
      <c r="C2" s="26" t="s">
        <v>74</v>
      </c>
      <c r="D2" s="28" t="s">
        <v>75</v>
      </c>
      <c r="E2" s="6"/>
      <c r="F2" s="6"/>
      <c r="G2" s="6"/>
    </row>
    <row r="3" spans="1:7" ht="14.7" thickBot="1" x14ac:dyDescent="0.6">
      <c r="A3" s="3">
        <v>197.32400000000001</v>
      </c>
      <c r="B3" s="4">
        <v>22.4</v>
      </c>
      <c r="C3" s="26" t="s">
        <v>76</v>
      </c>
      <c r="D3" s="28" t="s">
        <v>77</v>
      </c>
      <c r="E3" s="6"/>
      <c r="F3" s="6"/>
      <c r="G3" s="6"/>
    </row>
    <row r="4" spans="1:7" ht="14.7" thickBot="1" x14ac:dyDescent="0.6">
      <c r="A4" s="3">
        <v>197.36600000000001</v>
      </c>
      <c r="B4" s="4">
        <v>26.6</v>
      </c>
      <c r="C4" s="26" t="s">
        <v>74</v>
      </c>
      <c r="D4" s="28" t="s">
        <v>77</v>
      </c>
      <c r="E4" s="6"/>
      <c r="F4" s="6"/>
      <c r="G4" s="6"/>
    </row>
    <row r="5" spans="1:7" x14ac:dyDescent="0.55000000000000004">
      <c r="A5" s="29">
        <v>197.40299999999999</v>
      </c>
      <c r="B5" s="29">
        <v>30.3</v>
      </c>
      <c r="C5" s="31" t="s">
        <v>78</v>
      </c>
      <c r="D5" s="28" t="s">
        <v>79</v>
      </c>
      <c r="E5" s="6"/>
      <c r="F5" s="6"/>
      <c r="G5" s="6"/>
    </row>
    <row r="6" spans="1:7" ht="14.7" thickBot="1" x14ac:dyDescent="0.6">
      <c r="A6" s="30"/>
      <c r="B6" s="30"/>
      <c r="C6" s="32"/>
      <c r="D6" s="28" t="s">
        <v>80</v>
      </c>
      <c r="E6" s="6"/>
      <c r="F6" s="6"/>
      <c r="G6" s="6"/>
    </row>
    <row r="7" spans="1:7" ht="14.7" thickBot="1" x14ac:dyDescent="0.6">
      <c r="A7" s="3">
        <v>197.40899999999999</v>
      </c>
      <c r="B7" s="4">
        <v>30.9</v>
      </c>
      <c r="C7" s="26" t="s">
        <v>74</v>
      </c>
      <c r="D7" s="28" t="s">
        <v>75</v>
      </c>
      <c r="E7" s="6"/>
      <c r="F7" s="6"/>
      <c r="G7" s="6"/>
    </row>
    <row r="8" spans="1:7" ht="14.7" thickBot="1" x14ac:dyDescent="0.6">
      <c r="A8" s="3">
        <v>197.41200000000001</v>
      </c>
      <c r="B8" s="4">
        <v>31.2</v>
      </c>
      <c r="C8" s="26" t="s">
        <v>74</v>
      </c>
      <c r="D8" s="28" t="s">
        <v>75</v>
      </c>
      <c r="E8" s="6"/>
      <c r="F8" s="6"/>
      <c r="G8" s="6"/>
    </row>
    <row r="9" spans="1:7" ht="14.7" thickBot="1" x14ac:dyDescent="0.6">
      <c r="A9" s="3">
        <v>197.41800000000001</v>
      </c>
      <c r="B9" s="4">
        <v>31.8</v>
      </c>
      <c r="C9" s="26" t="s">
        <v>74</v>
      </c>
      <c r="D9" s="28" t="s">
        <v>75</v>
      </c>
      <c r="E9" s="6"/>
      <c r="F9" s="6"/>
      <c r="G9" s="6"/>
    </row>
    <row r="10" spans="1:7" ht="14.7" thickBot="1" x14ac:dyDescent="0.6">
      <c r="A10" s="3">
        <v>197.43799999999999</v>
      </c>
      <c r="B10" s="4">
        <v>33.799999999999997</v>
      </c>
      <c r="C10" s="26" t="s">
        <v>74</v>
      </c>
      <c r="D10" s="28" t="s">
        <v>75</v>
      </c>
      <c r="E10" s="6"/>
      <c r="F10" s="6"/>
      <c r="G10" s="6"/>
    </row>
    <row r="11" spans="1:7" ht="14.7" thickBot="1" x14ac:dyDescent="0.6">
      <c r="A11" s="3">
        <v>197.49100000000001</v>
      </c>
      <c r="B11" s="4">
        <v>39.1</v>
      </c>
      <c r="C11" s="26" t="s">
        <v>74</v>
      </c>
      <c r="D11" s="28" t="s">
        <v>75</v>
      </c>
      <c r="E11" s="6"/>
      <c r="F11" s="6"/>
      <c r="G11" s="6"/>
    </row>
    <row r="12" spans="1:7" ht="14.7" thickBot="1" x14ac:dyDescent="0.6">
      <c r="A12" s="3">
        <v>197.49799999999999</v>
      </c>
      <c r="B12" s="4">
        <v>39.799999999999997</v>
      </c>
      <c r="C12" s="26" t="s">
        <v>74</v>
      </c>
      <c r="D12" s="28" t="s">
        <v>75</v>
      </c>
      <c r="E12" s="6"/>
      <c r="F12" s="6"/>
      <c r="G12" s="6"/>
    </row>
    <row r="13" spans="1:7" ht="14.7" thickBot="1" x14ac:dyDescent="0.6">
      <c r="A13" s="3">
        <v>197.50299999999999</v>
      </c>
      <c r="B13" s="4">
        <v>40.299999999999997</v>
      </c>
      <c r="C13" s="26" t="s">
        <v>74</v>
      </c>
      <c r="D13" s="28" t="s">
        <v>75</v>
      </c>
      <c r="E13" s="6"/>
      <c r="F13" s="6"/>
      <c r="G13" s="6"/>
    </row>
    <row r="14" spans="1:7" ht="14.7" thickBot="1" x14ac:dyDescent="0.6">
      <c r="A14" s="3">
        <v>197.51</v>
      </c>
      <c r="B14" s="4">
        <v>41</v>
      </c>
      <c r="C14" s="26" t="s">
        <v>74</v>
      </c>
      <c r="D14" s="28" t="s">
        <v>75</v>
      </c>
      <c r="E14" s="6"/>
      <c r="F14" s="6"/>
      <c r="G14" s="6"/>
    </row>
    <row r="15" spans="1:7" ht="14.7" thickBot="1" x14ac:dyDescent="0.6">
      <c r="A15" s="3">
        <v>197.51599999999999</v>
      </c>
      <c r="B15" s="4">
        <v>41.5</v>
      </c>
      <c r="C15" s="26" t="s">
        <v>74</v>
      </c>
      <c r="D15" s="28" t="s">
        <v>75</v>
      </c>
      <c r="E15" s="6"/>
      <c r="F15" s="6"/>
      <c r="G15" s="6"/>
    </row>
    <row r="16" spans="1:7" ht="14.7" thickBot="1" x14ac:dyDescent="0.6">
      <c r="A16" s="3">
        <v>197.523</v>
      </c>
      <c r="B16" s="4">
        <v>42.3</v>
      </c>
      <c r="C16" s="26" t="s">
        <v>74</v>
      </c>
      <c r="D16" s="28" t="s">
        <v>75</v>
      </c>
      <c r="E16" s="6"/>
      <c r="F16" s="6"/>
      <c r="G16" s="6"/>
    </row>
    <row r="17" spans="1:7" ht="14.7" thickBot="1" x14ac:dyDescent="0.6">
      <c r="A17" s="3">
        <v>197.53</v>
      </c>
      <c r="B17" s="4">
        <v>43</v>
      </c>
      <c r="C17" s="26" t="s">
        <v>74</v>
      </c>
      <c r="D17" s="28" t="s">
        <v>75</v>
      </c>
      <c r="E17" s="6"/>
      <c r="F17" s="6"/>
      <c r="G17" s="6"/>
    </row>
    <row r="18" spans="1:7" ht="14.7" thickBot="1" x14ac:dyDescent="0.6">
      <c r="A18" s="3">
        <v>197.535</v>
      </c>
      <c r="B18" s="4">
        <f>(A18-197.1)*100</f>
        <v>43.500000000000227</v>
      </c>
      <c r="C18" s="26" t="s">
        <v>74</v>
      </c>
      <c r="D18" s="28" t="s">
        <v>75</v>
      </c>
      <c r="E18" s="6"/>
      <c r="F18" s="6"/>
      <c r="G18" s="6"/>
    </row>
    <row r="19" spans="1:7" ht="14.7" thickBot="1" x14ac:dyDescent="0.6">
      <c r="A19" s="3">
        <v>197.542</v>
      </c>
      <c r="B19" s="4">
        <f t="shared" ref="B19:B75" si="0">(A19-197.1)*100</f>
        <v>44.200000000000728</v>
      </c>
      <c r="C19" s="26" t="s">
        <v>81</v>
      </c>
      <c r="D19" s="28" t="s">
        <v>82</v>
      </c>
      <c r="E19" s="6"/>
      <c r="F19" s="6"/>
      <c r="G19" s="6"/>
    </row>
    <row r="20" spans="1:7" ht="14.7" thickBot="1" x14ac:dyDescent="0.6">
      <c r="A20" s="3">
        <v>197.548</v>
      </c>
      <c r="B20" s="4">
        <f t="shared" si="0"/>
        <v>44.80000000000075</v>
      </c>
      <c r="C20" s="26" t="s">
        <v>74</v>
      </c>
      <c r="D20" s="28" t="s">
        <v>75</v>
      </c>
      <c r="E20" s="6"/>
      <c r="F20" s="6"/>
      <c r="G20" s="6"/>
    </row>
    <row r="21" spans="1:7" ht="14.7" thickBot="1" x14ac:dyDescent="0.6">
      <c r="A21" s="3">
        <v>197.56</v>
      </c>
      <c r="B21" s="4">
        <f t="shared" si="0"/>
        <v>46.000000000000796</v>
      </c>
      <c r="C21" s="26" t="s">
        <v>76</v>
      </c>
      <c r="D21" s="28" t="s">
        <v>75</v>
      </c>
      <c r="E21" s="6"/>
      <c r="F21" s="6"/>
      <c r="G21" s="6"/>
    </row>
    <row r="22" spans="1:7" ht="14.7" thickBot="1" x14ac:dyDescent="0.6">
      <c r="A22" s="3">
        <v>197.56700000000001</v>
      </c>
      <c r="B22" s="4">
        <f t="shared" si="0"/>
        <v>46.700000000001296</v>
      </c>
      <c r="C22" s="26" t="s">
        <v>76</v>
      </c>
      <c r="D22" s="28" t="s">
        <v>75</v>
      </c>
      <c r="E22" s="6"/>
      <c r="F22" s="6"/>
      <c r="G22" s="6"/>
    </row>
    <row r="23" spans="1:7" x14ac:dyDescent="0.55000000000000004">
      <c r="A23" s="29">
        <v>197.577</v>
      </c>
      <c r="B23" s="29">
        <f t="shared" si="0"/>
        <v>47.700000000000387</v>
      </c>
      <c r="C23" s="31" t="s">
        <v>78</v>
      </c>
      <c r="D23" s="28" t="s">
        <v>79</v>
      </c>
      <c r="E23" s="6"/>
      <c r="F23" s="6"/>
      <c r="G23" s="6"/>
    </row>
    <row r="24" spans="1:7" ht="14.7" thickBot="1" x14ac:dyDescent="0.6">
      <c r="A24" s="30"/>
      <c r="B24" s="30"/>
      <c r="C24" s="32"/>
      <c r="D24" s="28" t="s">
        <v>83</v>
      </c>
      <c r="E24" s="6"/>
      <c r="F24" s="6"/>
      <c r="G24" s="6"/>
    </row>
    <row r="25" spans="1:7" ht="14.7" thickBot="1" x14ac:dyDescent="0.6">
      <c r="A25" s="3">
        <v>197.578</v>
      </c>
      <c r="B25" s="4">
        <f t="shared" si="0"/>
        <v>47.800000000000864</v>
      </c>
      <c r="C25" s="26" t="s">
        <v>81</v>
      </c>
      <c r="D25" s="28" t="s">
        <v>82</v>
      </c>
      <c r="E25" s="6"/>
      <c r="F25" s="6"/>
      <c r="G25" s="6"/>
    </row>
    <row r="26" spans="1:7" ht="14.7" thickBot="1" x14ac:dyDescent="0.6">
      <c r="A26" s="3">
        <v>197.58500000000001</v>
      </c>
      <c r="B26" s="4">
        <f t="shared" si="0"/>
        <v>48.500000000001364</v>
      </c>
      <c r="C26" s="26" t="s">
        <v>74</v>
      </c>
      <c r="D26" s="28" t="s">
        <v>75</v>
      </c>
      <c r="E26" s="6"/>
      <c r="F26" s="6"/>
      <c r="G26" s="6"/>
    </row>
    <row r="27" spans="1:7" ht="14.7" thickBot="1" x14ac:dyDescent="0.6">
      <c r="A27" s="3">
        <v>197.59</v>
      </c>
      <c r="B27" s="4">
        <f t="shared" si="0"/>
        <v>49.000000000000909</v>
      </c>
      <c r="C27" s="26" t="s">
        <v>74</v>
      </c>
      <c r="D27" s="28" t="s">
        <v>75</v>
      </c>
      <c r="E27" s="6"/>
      <c r="F27" s="24"/>
      <c r="G27" s="24"/>
    </row>
    <row r="28" spans="1:7" ht="14.7" thickBot="1" x14ac:dyDescent="0.6">
      <c r="A28" s="3">
        <v>197.596</v>
      </c>
      <c r="B28" s="4">
        <f t="shared" si="0"/>
        <v>49.600000000000932</v>
      </c>
      <c r="C28" s="26" t="s">
        <v>81</v>
      </c>
      <c r="D28" s="28" t="s">
        <v>82</v>
      </c>
      <c r="E28" s="6"/>
      <c r="F28" s="6"/>
      <c r="G28" s="6"/>
    </row>
    <row r="29" spans="1:7" ht="14.7" thickBot="1" x14ac:dyDescent="0.6">
      <c r="A29" s="3">
        <v>197.601</v>
      </c>
      <c r="B29" s="4">
        <f t="shared" si="0"/>
        <v>50.100000000000477</v>
      </c>
      <c r="C29" s="26" t="s">
        <v>76</v>
      </c>
      <c r="D29" s="28" t="s">
        <v>75</v>
      </c>
      <c r="E29" s="6"/>
      <c r="F29" s="6"/>
      <c r="G29" s="6"/>
    </row>
    <row r="30" spans="1:7" ht="14.7" thickBot="1" x14ac:dyDescent="0.6">
      <c r="A30" s="3">
        <v>197.608</v>
      </c>
      <c r="B30" s="4">
        <f t="shared" si="0"/>
        <v>50.800000000000978</v>
      </c>
      <c r="C30" s="26" t="s">
        <v>76</v>
      </c>
      <c r="D30" s="28" t="s">
        <v>75</v>
      </c>
      <c r="E30" s="6"/>
      <c r="F30" s="6"/>
      <c r="G30" s="6"/>
    </row>
    <row r="31" spans="1:7" ht="14.7" thickBot="1" x14ac:dyDescent="0.6">
      <c r="A31" s="3">
        <v>197.614</v>
      </c>
      <c r="B31" s="4">
        <f t="shared" si="0"/>
        <v>51.400000000001</v>
      </c>
      <c r="C31" s="26" t="s">
        <v>76</v>
      </c>
      <c r="D31" s="28" t="s">
        <v>75</v>
      </c>
      <c r="E31" s="6"/>
      <c r="F31" s="6"/>
      <c r="G31" s="6"/>
    </row>
    <row r="32" spans="1:7" ht="14.7" thickBot="1" x14ac:dyDescent="0.6">
      <c r="A32" s="3">
        <v>197.62100000000001</v>
      </c>
      <c r="B32" s="4">
        <f t="shared" si="0"/>
        <v>52.100000000001501</v>
      </c>
      <c r="C32" s="26" t="s">
        <v>74</v>
      </c>
      <c r="D32" s="28" t="s">
        <v>75</v>
      </c>
      <c r="E32" s="6"/>
      <c r="F32" s="6"/>
      <c r="G32" s="6"/>
    </row>
    <row r="33" spans="1:7" ht="14.7" thickBot="1" x14ac:dyDescent="0.6">
      <c r="A33" s="3">
        <v>197.62700000000001</v>
      </c>
      <c r="B33" s="4">
        <f t="shared" si="0"/>
        <v>52.700000000001523</v>
      </c>
      <c r="C33" s="26" t="s">
        <v>74</v>
      </c>
      <c r="D33" s="28" t="s">
        <v>75</v>
      </c>
      <c r="E33" s="6"/>
      <c r="F33" s="6"/>
      <c r="G33" s="6"/>
    </row>
    <row r="34" spans="1:7" ht="14.7" thickBot="1" x14ac:dyDescent="0.6">
      <c r="A34" s="3">
        <v>197.63399999999999</v>
      </c>
      <c r="B34" s="4">
        <f t="shared" si="0"/>
        <v>53.399999999999181</v>
      </c>
      <c r="C34" s="26" t="s">
        <v>76</v>
      </c>
      <c r="D34" s="28" t="s">
        <v>75</v>
      </c>
      <c r="E34" s="6"/>
      <c r="F34" s="6"/>
      <c r="G34" s="6"/>
    </row>
    <row r="35" spans="1:7" ht="14.7" thickBot="1" x14ac:dyDescent="0.6">
      <c r="A35" s="3">
        <v>197.63900000000001</v>
      </c>
      <c r="B35" s="4">
        <f t="shared" si="0"/>
        <v>53.900000000001569</v>
      </c>
      <c r="C35" s="26" t="s">
        <v>74</v>
      </c>
      <c r="D35" s="28" t="s">
        <v>75</v>
      </c>
      <c r="E35" s="6"/>
      <c r="F35" s="6"/>
      <c r="G35" s="6"/>
    </row>
    <row r="36" spans="1:7" ht="14.7" thickBot="1" x14ac:dyDescent="0.6">
      <c r="A36" s="3">
        <v>197.64699999999999</v>
      </c>
      <c r="B36" s="4">
        <f t="shared" si="0"/>
        <v>54.699999999999704</v>
      </c>
      <c r="C36" s="26" t="s">
        <v>76</v>
      </c>
      <c r="D36" s="28" t="s">
        <v>75</v>
      </c>
      <c r="E36" s="6"/>
      <c r="F36" s="6"/>
      <c r="G36" s="6"/>
    </row>
    <row r="37" spans="1:7" ht="14.7" thickBot="1" x14ac:dyDescent="0.6">
      <c r="A37" s="5">
        <v>197.65299999999999</v>
      </c>
      <c r="B37" s="4">
        <f t="shared" si="0"/>
        <v>55.299999999999727</v>
      </c>
      <c r="C37" s="27" t="s">
        <v>76</v>
      </c>
      <c r="D37" s="28" t="s">
        <v>75</v>
      </c>
      <c r="E37" s="6"/>
      <c r="F37" s="6"/>
      <c r="G37" s="6"/>
    </row>
    <row r="38" spans="1:7" ht="14.7" thickBot="1" x14ac:dyDescent="0.6">
      <c r="A38" s="3">
        <v>197.66</v>
      </c>
      <c r="B38" s="4">
        <f t="shared" si="0"/>
        <v>56.000000000000227</v>
      </c>
      <c r="C38" s="26" t="s">
        <v>76</v>
      </c>
      <c r="D38" s="28" t="s">
        <v>84</v>
      </c>
      <c r="E38" s="6"/>
      <c r="F38" s="6"/>
      <c r="G38" s="6"/>
    </row>
    <row r="39" spans="1:7" ht="14.7" thickBot="1" x14ac:dyDescent="0.6">
      <c r="A39" s="3">
        <v>197.67099999999999</v>
      </c>
      <c r="B39" s="4">
        <f t="shared" si="0"/>
        <v>57.099999999999795</v>
      </c>
      <c r="C39" s="26" t="s">
        <v>76</v>
      </c>
      <c r="D39" s="28" t="s">
        <v>75</v>
      </c>
      <c r="E39" s="6"/>
      <c r="F39" s="6"/>
      <c r="G39" s="6"/>
    </row>
    <row r="40" spans="1:7" ht="14.7" thickBot="1" x14ac:dyDescent="0.6">
      <c r="A40" s="3">
        <v>197.67699999999999</v>
      </c>
      <c r="B40" s="4">
        <f t="shared" si="0"/>
        <v>57.699999999999818</v>
      </c>
      <c r="C40" s="26" t="s">
        <v>76</v>
      </c>
      <c r="D40" s="28" t="s">
        <v>75</v>
      </c>
      <c r="E40" s="6"/>
      <c r="F40" s="6"/>
      <c r="G40" s="6"/>
    </row>
    <row r="41" spans="1:7" ht="14.7" thickBot="1" x14ac:dyDescent="0.6">
      <c r="A41" s="3">
        <v>197.685</v>
      </c>
      <c r="B41" s="4">
        <f t="shared" si="0"/>
        <v>58.500000000000796</v>
      </c>
      <c r="C41" s="26" t="s">
        <v>76</v>
      </c>
      <c r="D41" s="28" t="s">
        <v>75</v>
      </c>
      <c r="E41" s="6"/>
      <c r="F41" s="6"/>
      <c r="G41" s="6"/>
    </row>
    <row r="42" spans="1:7" ht="14.7" thickBot="1" x14ac:dyDescent="0.6">
      <c r="A42" s="3">
        <v>197.691</v>
      </c>
      <c r="B42" s="4">
        <f t="shared" si="0"/>
        <v>59.100000000000819</v>
      </c>
      <c r="C42" s="26" t="s">
        <v>74</v>
      </c>
      <c r="D42" s="28" t="s">
        <v>75</v>
      </c>
      <c r="E42" s="6"/>
      <c r="F42" s="6"/>
      <c r="G42" s="6"/>
    </row>
    <row r="43" spans="1:7" ht="14.7" thickBot="1" x14ac:dyDescent="0.6">
      <c r="A43" s="3">
        <v>197.69800000000001</v>
      </c>
      <c r="B43" s="4">
        <f t="shared" si="0"/>
        <v>59.800000000001319</v>
      </c>
      <c r="C43" s="26" t="s">
        <v>74</v>
      </c>
      <c r="D43" s="28" t="s">
        <v>75</v>
      </c>
      <c r="E43" s="6"/>
      <c r="F43" s="6"/>
      <c r="G43" s="6"/>
    </row>
    <row r="44" spans="1:7" ht="14.7" thickBot="1" x14ac:dyDescent="0.6">
      <c r="A44" s="3">
        <v>197.70500000000001</v>
      </c>
      <c r="B44" s="4">
        <f t="shared" si="0"/>
        <v>60.500000000001819</v>
      </c>
      <c r="C44" s="26" t="s">
        <v>74</v>
      </c>
      <c r="D44" s="28" t="s">
        <v>75</v>
      </c>
      <c r="E44" s="6"/>
      <c r="F44" s="6"/>
      <c r="G44" s="6"/>
    </row>
    <row r="45" spans="1:7" ht="14.7" thickBot="1" x14ac:dyDescent="0.6">
      <c r="A45" s="3">
        <v>197.71100000000001</v>
      </c>
      <c r="B45" s="4">
        <f t="shared" si="0"/>
        <v>61.100000000001842</v>
      </c>
      <c r="C45" s="26" t="s">
        <v>74</v>
      </c>
      <c r="D45" s="28" t="s">
        <v>75</v>
      </c>
      <c r="E45" s="6"/>
      <c r="F45" s="6"/>
      <c r="G45" s="6"/>
    </row>
    <row r="46" spans="1:7" ht="14.7" thickBot="1" x14ac:dyDescent="0.6">
      <c r="A46" s="3">
        <v>197.71799999999999</v>
      </c>
      <c r="B46" s="4">
        <f t="shared" si="0"/>
        <v>61.7999999999995</v>
      </c>
      <c r="C46" s="26" t="s">
        <v>74</v>
      </c>
      <c r="D46" s="28" t="s">
        <v>75</v>
      </c>
      <c r="E46" s="6"/>
      <c r="F46" s="6"/>
      <c r="G46" s="6"/>
    </row>
    <row r="47" spans="1:7" ht="14.7" thickBot="1" x14ac:dyDescent="0.6">
      <c r="A47" s="3">
        <v>197.72399999999999</v>
      </c>
      <c r="B47" s="4">
        <f t="shared" si="0"/>
        <v>62.399999999999523</v>
      </c>
      <c r="C47" s="26" t="s">
        <v>74</v>
      </c>
      <c r="D47" s="28" t="s">
        <v>75</v>
      </c>
      <c r="E47" s="6"/>
      <c r="F47" s="6"/>
      <c r="G47" s="6"/>
    </row>
    <row r="48" spans="1:7" x14ac:dyDescent="0.55000000000000004">
      <c r="A48" s="29">
        <v>197.74199999999999</v>
      </c>
      <c r="B48" s="29">
        <f t="shared" si="0"/>
        <v>64.199999999999591</v>
      </c>
      <c r="C48" s="31" t="s">
        <v>74</v>
      </c>
      <c r="D48" s="33" t="s">
        <v>84</v>
      </c>
      <c r="E48" s="6"/>
      <c r="F48" s="6"/>
      <c r="G48" s="6"/>
    </row>
    <row r="49" spans="1:4" ht="14.7" thickBot="1" x14ac:dyDescent="0.6">
      <c r="A49" s="30"/>
      <c r="B49" s="30"/>
      <c r="C49" s="32"/>
      <c r="D49" s="33"/>
    </row>
    <row r="50" spans="1:4" x14ac:dyDescent="0.55000000000000004">
      <c r="A50" s="29">
        <v>197.74700000000001</v>
      </c>
      <c r="B50" s="29">
        <f t="shared" si="0"/>
        <v>64.700000000001978</v>
      </c>
      <c r="C50" s="31" t="s">
        <v>74</v>
      </c>
      <c r="D50" s="33" t="s">
        <v>84</v>
      </c>
    </row>
    <row r="51" spans="1:4" ht="14.7" thickBot="1" x14ac:dyDescent="0.6">
      <c r="A51" s="30"/>
      <c r="B51" s="30"/>
      <c r="C51" s="32"/>
      <c r="D51" s="33"/>
    </row>
    <row r="52" spans="1:4" x14ac:dyDescent="0.55000000000000004">
      <c r="A52" s="29">
        <v>197.75299999999999</v>
      </c>
      <c r="B52" s="29">
        <f t="shared" si="0"/>
        <v>65.299999999999159</v>
      </c>
      <c r="C52" s="31" t="s">
        <v>74</v>
      </c>
      <c r="D52" s="33" t="s">
        <v>84</v>
      </c>
    </row>
    <row r="53" spans="1:4" ht="14.7" thickBot="1" x14ac:dyDescent="0.6">
      <c r="A53" s="30"/>
      <c r="B53" s="30"/>
      <c r="C53" s="32"/>
      <c r="D53" s="33"/>
    </row>
    <row r="54" spans="1:4" ht="14.7" thickBot="1" x14ac:dyDescent="0.6">
      <c r="A54" s="3">
        <v>197.76</v>
      </c>
      <c r="B54" s="4">
        <f t="shared" si="0"/>
        <v>65.999999999999659</v>
      </c>
      <c r="C54" s="26" t="s">
        <v>74</v>
      </c>
      <c r="D54" s="28" t="s">
        <v>75</v>
      </c>
    </row>
    <row r="55" spans="1:4" ht="14.7" thickBot="1" x14ac:dyDescent="0.6">
      <c r="A55" s="3">
        <v>197.785</v>
      </c>
      <c r="B55" s="4">
        <f t="shared" si="0"/>
        <v>68.500000000000227</v>
      </c>
      <c r="C55" s="26" t="s">
        <v>74</v>
      </c>
      <c r="D55" s="28" t="s">
        <v>75</v>
      </c>
    </row>
    <row r="56" spans="1:4" x14ac:dyDescent="0.55000000000000004">
      <c r="A56" s="29">
        <v>197.792</v>
      </c>
      <c r="B56" s="29">
        <f t="shared" si="0"/>
        <v>69.200000000000728</v>
      </c>
      <c r="C56" s="31" t="s">
        <v>74</v>
      </c>
      <c r="D56" s="33" t="s">
        <v>84</v>
      </c>
    </row>
    <row r="57" spans="1:4" ht="14.7" thickBot="1" x14ac:dyDescent="0.6">
      <c r="A57" s="30"/>
      <c r="B57" s="30"/>
      <c r="C57" s="32"/>
      <c r="D57" s="33"/>
    </row>
    <row r="58" spans="1:4" ht="14.7" thickBot="1" x14ac:dyDescent="0.6">
      <c r="A58" s="3">
        <v>197.798</v>
      </c>
      <c r="B58" s="4">
        <f t="shared" si="0"/>
        <v>69.80000000000075</v>
      </c>
      <c r="C58" s="26" t="s">
        <v>74</v>
      </c>
      <c r="D58" s="28" t="s">
        <v>75</v>
      </c>
    </row>
    <row r="59" spans="1:4" ht="14.7" thickBot="1" x14ac:dyDescent="0.6">
      <c r="A59" s="3">
        <v>197.804</v>
      </c>
      <c r="B59" s="4">
        <f t="shared" si="0"/>
        <v>70.400000000000773</v>
      </c>
      <c r="C59" s="26" t="s">
        <v>74</v>
      </c>
      <c r="D59" s="28" t="s">
        <v>75</v>
      </c>
    </row>
    <row r="60" spans="1:4" x14ac:dyDescent="0.55000000000000004">
      <c r="A60" s="29">
        <v>197.81</v>
      </c>
      <c r="B60" s="29">
        <f t="shared" si="0"/>
        <v>71.000000000000796</v>
      </c>
      <c r="C60" s="31" t="s">
        <v>74</v>
      </c>
      <c r="D60" s="33" t="s">
        <v>84</v>
      </c>
    </row>
    <row r="61" spans="1:4" ht="14.7" thickBot="1" x14ac:dyDescent="0.6">
      <c r="A61" s="30"/>
      <c r="B61" s="30"/>
      <c r="C61" s="32"/>
      <c r="D61" s="33"/>
    </row>
    <row r="62" spans="1:4" ht="14.7" thickBot="1" x14ac:dyDescent="0.6">
      <c r="A62" s="3">
        <v>197.81299999999999</v>
      </c>
      <c r="B62" s="4">
        <f t="shared" si="0"/>
        <v>71.299999999999386</v>
      </c>
      <c r="C62" s="26" t="s">
        <v>74</v>
      </c>
      <c r="D62" s="28" t="s">
        <v>75</v>
      </c>
    </row>
    <row r="63" spans="1:4" ht="14.7" thickBot="1" x14ac:dyDescent="0.6">
      <c r="A63" s="3">
        <v>197.82499999999999</v>
      </c>
      <c r="B63" s="4">
        <f t="shared" si="0"/>
        <v>72.499999999999432</v>
      </c>
      <c r="C63" s="26" t="s">
        <v>74</v>
      </c>
      <c r="D63" s="28" t="s">
        <v>75</v>
      </c>
    </row>
    <row r="64" spans="1:4" x14ac:dyDescent="0.55000000000000004">
      <c r="A64" s="29">
        <v>197.833</v>
      </c>
      <c r="B64" s="29">
        <f t="shared" si="0"/>
        <v>73.300000000000409</v>
      </c>
      <c r="C64" s="31" t="s">
        <v>74</v>
      </c>
      <c r="D64" s="33" t="s">
        <v>84</v>
      </c>
    </row>
    <row r="65" spans="1:4" ht="14.7" thickBot="1" x14ac:dyDescent="0.6">
      <c r="A65" s="30"/>
      <c r="B65" s="30"/>
      <c r="C65" s="32"/>
      <c r="D65" s="33"/>
    </row>
    <row r="66" spans="1:4" ht="14.7" thickBot="1" x14ac:dyDescent="0.6">
      <c r="A66" s="3">
        <v>197.839</v>
      </c>
      <c r="B66" s="4">
        <f t="shared" si="0"/>
        <v>73.900000000000432</v>
      </c>
      <c r="C66" s="26" t="s">
        <v>74</v>
      </c>
      <c r="D66" s="28" t="s">
        <v>85</v>
      </c>
    </row>
    <row r="67" spans="1:4" x14ac:dyDescent="0.55000000000000004">
      <c r="A67" s="29">
        <v>197.846</v>
      </c>
      <c r="B67" s="29">
        <f t="shared" si="0"/>
        <v>74.600000000000932</v>
      </c>
      <c r="C67" s="31" t="s">
        <v>81</v>
      </c>
      <c r="D67" s="28" t="s">
        <v>86</v>
      </c>
    </row>
    <row r="68" spans="1:4" ht="14.7" thickBot="1" x14ac:dyDescent="0.6">
      <c r="A68" s="30"/>
      <c r="B68" s="30"/>
      <c r="C68" s="32"/>
      <c r="D68" s="28" t="s">
        <v>87</v>
      </c>
    </row>
    <row r="69" spans="1:4" x14ac:dyDescent="0.55000000000000004">
      <c r="A69" s="29">
        <v>197.852</v>
      </c>
      <c r="B69" s="29">
        <f t="shared" si="0"/>
        <v>75.200000000000955</v>
      </c>
      <c r="C69" s="31" t="s">
        <v>74</v>
      </c>
      <c r="D69" s="28" t="s">
        <v>86</v>
      </c>
    </row>
    <row r="70" spans="1:4" ht="14.7" thickBot="1" x14ac:dyDescent="0.6">
      <c r="A70" s="30"/>
      <c r="B70" s="30"/>
      <c r="C70" s="32"/>
      <c r="D70" s="28" t="s">
        <v>80</v>
      </c>
    </row>
    <row r="71" spans="1:4" x14ac:dyDescent="0.55000000000000004">
      <c r="A71" s="29">
        <v>197.85900000000001</v>
      </c>
      <c r="B71" s="29">
        <f t="shared" si="0"/>
        <v>75.900000000001455</v>
      </c>
      <c r="C71" s="31" t="s">
        <v>74</v>
      </c>
      <c r="D71" s="33" t="s">
        <v>84</v>
      </c>
    </row>
    <row r="72" spans="1:4" ht="14.7" thickBot="1" x14ac:dyDescent="0.6">
      <c r="A72" s="30"/>
      <c r="B72" s="30"/>
      <c r="C72" s="32"/>
      <c r="D72" s="33"/>
    </row>
    <row r="73" spans="1:4" x14ac:dyDescent="0.55000000000000004">
      <c r="A73" s="29">
        <v>197.86600000000001</v>
      </c>
      <c r="B73" s="29">
        <f t="shared" si="0"/>
        <v>76.600000000001955</v>
      </c>
      <c r="C73" s="31" t="s">
        <v>74</v>
      </c>
      <c r="D73" s="33" t="s">
        <v>84</v>
      </c>
    </row>
    <row r="74" spans="1:4" ht="14.7" thickBot="1" x14ac:dyDescent="0.6">
      <c r="A74" s="30"/>
      <c r="B74" s="30"/>
      <c r="C74" s="32"/>
      <c r="D74" s="33"/>
    </row>
    <row r="75" spans="1:4" x14ac:dyDescent="0.55000000000000004">
      <c r="A75" s="29">
        <v>197.87200000000001</v>
      </c>
      <c r="B75" s="29">
        <f t="shared" si="0"/>
        <v>77.200000000001978</v>
      </c>
      <c r="C75" s="31" t="s">
        <v>74</v>
      </c>
      <c r="D75" s="33" t="s">
        <v>84</v>
      </c>
    </row>
    <row r="76" spans="1:4" ht="14.7" thickBot="1" x14ac:dyDescent="0.6">
      <c r="A76" s="30"/>
      <c r="B76" s="30"/>
      <c r="C76" s="32"/>
      <c r="D76" s="33"/>
    </row>
    <row r="77" spans="1:4" ht="14.7" thickBot="1" x14ac:dyDescent="0.6">
      <c r="A77" s="3">
        <v>197.87899999999999</v>
      </c>
      <c r="B77" s="4">
        <f>(A77-197.1)*100</f>
        <v>77.899999999999636</v>
      </c>
      <c r="C77" s="26" t="s">
        <v>74</v>
      </c>
      <c r="D77" s="28" t="s">
        <v>85</v>
      </c>
    </row>
    <row r="78" spans="1:4" x14ac:dyDescent="0.55000000000000004">
      <c r="A78" s="29">
        <v>197.88499999999999</v>
      </c>
      <c r="B78" s="29">
        <f t="shared" ref="B78" si="1">(A78-197.1)*100</f>
        <v>78.499999999999659</v>
      </c>
      <c r="C78" s="31" t="s">
        <v>74</v>
      </c>
      <c r="D78" s="28" t="s">
        <v>88</v>
      </c>
    </row>
    <row r="79" spans="1:4" ht="14.7" thickBot="1" x14ac:dyDescent="0.6">
      <c r="A79" s="30"/>
      <c r="B79" s="30"/>
      <c r="C79" s="32"/>
      <c r="D79" s="28" t="s">
        <v>80</v>
      </c>
    </row>
    <row r="80" spans="1:4" ht="14.7" thickBot="1" x14ac:dyDescent="0.6">
      <c r="A80" s="3">
        <v>197.892</v>
      </c>
      <c r="B80" s="4">
        <f>(A80-197.1)*100</f>
        <v>79.200000000000159</v>
      </c>
      <c r="C80" s="26" t="s">
        <v>74</v>
      </c>
      <c r="D80" s="28" t="s">
        <v>85</v>
      </c>
    </row>
    <row r="81" spans="1:4" x14ac:dyDescent="0.55000000000000004">
      <c r="A81" s="29">
        <v>197.905</v>
      </c>
      <c r="B81" s="29">
        <f t="shared" ref="B81" si="2">(A81-197.1)*100</f>
        <v>80.500000000000682</v>
      </c>
      <c r="C81" s="31" t="s">
        <v>74</v>
      </c>
      <c r="D81" s="33" t="s">
        <v>84</v>
      </c>
    </row>
    <row r="82" spans="1:4" ht="14.7" thickBot="1" x14ac:dyDescent="0.6">
      <c r="A82" s="30"/>
      <c r="B82" s="30"/>
      <c r="C82" s="32"/>
      <c r="D82" s="33"/>
    </row>
    <row r="83" spans="1:4" ht="14.7" thickBot="1" x14ac:dyDescent="0.6">
      <c r="A83" s="3">
        <v>197.92</v>
      </c>
      <c r="B83" s="4">
        <f>(A83-197.1)*100</f>
        <v>81.999999999999318</v>
      </c>
      <c r="C83" s="26" t="s">
        <v>74</v>
      </c>
      <c r="D83" s="28" t="s">
        <v>75</v>
      </c>
    </row>
    <row r="84" spans="1:4" ht="14.7" thickBot="1" x14ac:dyDescent="0.6">
      <c r="A84" s="3">
        <v>197.93899999999999</v>
      </c>
      <c r="B84" s="4">
        <f t="shared" ref="B84:B104" si="3">(A84-197.1)*100</f>
        <v>83.899999999999864</v>
      </c>
      <c r="C84" s="26" t="s">
        <v>74</v>
      </c>
      <c r="D84" s="28" t="s">
        <v>75</v>
      </c>
    </row>
    <row r="85" spans="1:4" ht="14.7" thickBot="1" x14ac:dyDescent="0.6">
      <c r="A85" s="3">
        <v>197.946</v>
      </c>
      <c r="B85" s="4">
        <f t="shared" si="3"/>
        <v>84.600000000000364</v>
      </c>
      <c r="C85" s="26" t="s">
        <v>74</v>
      </c>
      <c r="D85" s="28" t="s">
        <v>75</v>
      </c>
    </row>
    <row r="86" spans="1:4" ht="14.7" thickBot="1" x14ac:dyDescent="0.6">
      <c r="A86" s="3">
        <v>197.952</v>
      </c>
      <c r="B86" s="4">
        <f t="shared" si="3"/>
        <v>85.200000000000387</v>
      </c>
      <c r="C86" s="26" t="s">
        <v>74</v>
      </c>
      <c r="D86" s="28" t="s">
        <v>75</v>
      </c>
    </row>
    <row r="87" spans="1:4" ht="14.7" thickBot="1" x14ac:dyDescent="0.6">
      <c r="A87" s="3">
        <v>197.958</v>
      </c>
      <c r="B87" s="4">
        <f t="shared" si="3"/>
        <v>85.800000000000409</v>
      </c>
      <c r="C87" s="26" t="s">
        <v>74</v>
      </c>
      <c r="D87" s="28" t="s">
        <v>75</v>
      </c>
    </row>
    <row r="88" spans="1:4" ht="14.7" thickBot="1" x14ac:dyDescent="0.6">
      <c r="A88" s="3">
        <v>197.965</v>
      </c>
      <c r="B88" s="4">
        <f t="shared" si="3"/>
        <v>86.500000000000909</v>
      </c>
      <c r="C88" s="26" t="s">
        <v>74</v>
      </c>
      <c r="D88" s="28" t="s">
        <v>75</v>
      </c>
    </row>
    <row r="89" spans="1:4" ht="14.7" thickBot="1" x14ac:dyDescent="0.6">
      <c r="A89" s="3">
        <v>197.989</v>
      </c>
      <c r="B89" s="4">
        <f t="shared" si="3"/>
        <v>88.900000000001</v>
      </c>
      <c r="C89" s="26" t="s">
        <v>74</v>
      </c>
      <c r="D89" s="28" t="s">
        <v>75</v>
      </c>
    </row>
    <row r="90" spans="1:4" ht="14.7" thickBot="1" x14ac:dyDescent="0.6">
      <c r="A90" s="3">
        <v>197.99600000000001</v>
      </c>
      <c r="B90" s="4">
        <f t="shared" si="3"/>
        <v>89.600000000001501</v>
      </c>
      <c r="C90" s="26" t="s">
        <v>74</v>
      </c>
      <c r="D90" s="28" t="s">
        <v>75</v>
      </c>
    </row>
    <row r="91" spans="1:4" ht="14.7" thickBot="1" x14ac:dyDescent="0.6">
      <c r="A91" s="3">
        <v>198.00200000000001</v>
      </c>
      <c r="B91" s="4">
        <f t="shared" si="3"/>
        <v>90.200000000001523</v>
      </c>
      <c r="C91" s="26" t="s">
        <v>74</v>
      </c>
      <c r="D91" s="28" t="s">
        <v>75</v>
      </c>
    </row>
    <row r="92" spans="1:4" ht="14.7" thickBot="1" x14ac:dyDescent="0.6">
      <c r="A92" s="3">
        <v>198.00899999999999</v>
      </c>
      <c r="B92" s="4">
        <f t="shared" si="3"/>
        <v>90.899999999999181</v>
      </c>
      <c r="C92" s="26" t="s">
        <v>74</v>
      </c>
      <c r="D92" s="28" t="s">
        <v>75</v>
      </c>
    </row>
    <row r="93" spans="1:4" ht="14.7" thickBot="1" x14ac:dyDescent="0.6">
      <c r="A93" s="3">
        <v>198.012</v>
      </c>
      <c r="B93" s="4">
        <f t="shared" si="3"/>
        <v>91.200000000000614</v>
      </c>
      <c r="C93" s="26" t="s">
        <v>74</v>
      </c>
      <c r="D93" s="28" t="s">
        <v>75</v>
      </c>
    </row>
    <row r="94" spans="1:4" ht="14.7" thickBot="1" x14ac:dyDescent="0.6">
      <c r="A94" s="3">
        <v>198.02699999999999</v>
      </c>
      <c r="B94" s="4">
        <f t="shared" si="3"/>
        <v>92.69999999999925</v>
      </c>
      <c r="C94" s="26" t="s">
        <v>74</v>
      </c>
      <c r="D94" s="28" t="s">
        <v>75</v>
      </c>
    </row>
    <row r="95" spans="1:4" ht="14.7" thickBot="1" x14ac:dyDescent="0.6">
      <c r="A95" s="3">
        <v>198.03299999999999</v>
      </c>
      <c r="B95" s="4">
        <f t="shared" si="3"/>
        <v>93.299999999999272</v>
      </c>
      <c r="C95" s="26" t="s">
        <v>74</v>
      </c>
      <c r="D95" s="28" t="s">
        <v>75</v>
      </c>
    </row>
    <row r="96" spans="1:4" ht="14.7" thickBot="1" x14ac:dyDescent="0.6">
      <c r="A96" s="3">
        <v>198.04</v>
      </c>
      <c r="B96" s="4">
        <f t="shared" si="3"/>
        <v>93.999999999999773</v>
      </c>
      <c r="C96" s="26" t="s">
        <v>74</v>
      </c>
      <c r="D96" s="28" t="s">
        <v>75</v>
      </c>
    </row>
    <row r="97" spans="1:4" ht="14.7" thickBot="1" x14ac:dyDescent="0.6">
      <c r="A97" s="3">
        <v>198.04599999999999</v>
      </c>
      <c r="B97" s="4">
        <f t="shared" si="3"/>
        <v>94.599999999999795</v>
      </c>
      <c r="C97" s="26" t="s">
        <v>74</v>
      </c>
      <c r="D97" s="28" t="s">
        <v>75</v>
      </c>
    </row>
    <row r="98" spans="1:4" ht="14.7" thickBot="1" x14ac:dyDescent="0.6">
      <c r="A98" s="3">
        <v>198.053</v>
      </c>
      <c r="B98" s="4">
        <f t="shared" si="3"/>
        <v>95.300000000000296</v>
      </c>
      <c r="C98" s="26" t="s">
        <v>74</v>
      </c>
      <c r="D98" s="28" t="s">
        <v>75</v>
      </c>
    </row>
    <row r="99" spans="1:4" ht="14.7" thickBot="1" x14ac:dyDescent="0.6">
      <c r="A99" s="3">
        <v>198.059</v>
      </c>
      <c r="B99" s="4">
        <f t="shared" si="3"/>
        <v>95.900000000000318</v>
      </c>
      <c r="C99" s="26" t="s">
        <v>74</v>
      </c>
      <c r="D99" s="28" t="s">
        <v>75</v>
      </c>
    </row>
    <row r="100" spans="1:4" ht="14.7" thickBot="1" x14ac:dyDescent="0.6">
      <c r="A100" s="3">
        <v>198.09299999999999</v>
      </c>
      <c r="B100" s="4">
        <f t="shared" si="3"/>
        <v>99.2999999999995</v>
      </c>
      <c r="C100" s="26" t="s">
        <v>74</v>
      </c>
      <c r="D100" s="28" t="s">
        <v>75</v>
      </c>
    </row>
    <row r="101" spans="1:4" ht="14.7" thickBot="1" x14ac:dyDescent="0.6">
      <c r="A101" s="3">
        <v>198.1</v>
      </c>
      <c r="B101" s="4">
        <f t="shared" si="3"/>
        <v>100</v>
      </c>
      <c r="C101" s="26" t="s">
        <v>74</v>
      </c>
      <c r="D101" s="28" t="s">
        <v>75</v>
      </c>
    </row>
    <row r="102" spans="1:4" ht="14.7" thickBot="1" x14ac:dyDescent="0.6">
      <c r="A102" s="3">
        <v>198.107</v>
      </c>
      <c r="B102" s="4">
        <f t="shared" si="3"/>
        <v>100.7000000000005</v>
      </c>
      <c r="C102" s="26" t="s">
        <v>74</v>
      </c>
      <c r="D102" s="28" t="s">
        <v>75</v>
      </c>
    </row>
    <row r="103" spans="1:4" ht="14.7" thickBot="1" x14ac:dyDescent="0.6">
      <c r="A103" s="3">
        <v>198.113</v>
      </c>
      <c r="B103" s="4">
        <f t="shared" si="3"/>
        <v>101.30000000000052</v>
      </c>
      <c r="C103" s="26" t="s">
        <v>74</v>
      </c>
      <c r="D103" s="28" t="s">
        <v>75</v>
      </c>
    </row>
    <row r="104" spans="1:4" ht="14.7" thickBot="1" x14ac:dyDescent="0.6">
      <c r="A104" s="3">
        <v>198.12</v>
      </c>
      <c r="B104" s="4">
        <f t="shared" si="3"/>
        <v>102.00000000000102</v>
      </c>
      <c r="C104" s="26" t="s">
        <v>74</v>
      </c>
      <c r="D104" s="28" t="s">
        <v>75</v>
      </c>
    </row>
    <row r="105" spans="1:4" x14ac:dyDescent="0.55000000000000004">
      <c r="A105" s="29">
        <v>198.13399999999999</v>
      </c>
      <c r="B105" s="29">
        <f>(A105-197.1)*100</f>
        <v>103.39999999999918</v>
      </c>
      <c r="C105" s="31" t="s">
        <v>74</v>
      </c>
      <c r="D105" s="33" t="s">
        <v>84</v>
      </c>
    </row>
    <row r="106" spans="1:4" ht="14.7" thickBot="1" x14ac:dyDescent="0.6">
      <c r="A106" s="30"/>
      <c r="B106" s="30"/>
      <c r="C106" s="32"/>
      <c r="D106" s="33"/>
    </row>
    <row r="107" spans="1:4" x14ac:dyDescent="0.55000000000000004">
      <c r="A107" s="29">
        <v>198.14</v>
      </c>
      <c r="B107" s="29">
        <f>(A107-197.1)*100</f>
        <v>103.9999999999992</v>
      </c>
      <c r="C107" s="31" t="s">
        <v>74</v>
      </c>
      <c r="D107" s="33" t="s">
        <v>84</v>
      </c>
    </row>
    <row r="108" spans="1:4" ht="14.7" thickBot="1" x14ac:dyDescent="0.6">
      <c r="A108" s="30"/>
      <c r="B108" s="30"/>
      <c r="C108" s="32"/>
      <c r="D108" s="33"/>
    </row>
    <row r="109" spans="1:4" ht="14.7" thickBot="1" x14ac:dyDescent="0.6">
      <c r="A109" s="3">
        <v>198.14699999999999</v>
      </c>
      <c r="B109" s="4">
        <f>(A109-197.1)*100</f>
        <v>104.6999999999997</v>
      </c>
      <c r="C109" s="26" t="s">
        <v>74</v>
      </c>
      <c r="D109" s="28" t="s">
        <v>75</v>
      </c>
    </row>
    <row r="110" spans="1:4" ht="14.7" thickBot="1" x14ac:dyDescent="0.6">
      <c r="A110" s="3">
        <v>198.155</v>
      </c>
      <c r="B110" s="4">
        <f t="shared" ref="B110:B123" si="4">(A110-197.1)*100</f>
        <v>105.50000000000068</v>
      </c>
      <c r="C110" s="26" t="s">
        <v>74</v>
      </c>
      <c r="D110" s="28" t="s">
        <v>75</v>
      </c>
    </row>
    <row r="111" spans="1:4" ht="14.7" thickBot="1" x14ac:dyDescent="0.6">
      <c r="A111" s="3">
        <v>198.16200000000001</v>
      </c>
      <c r="B111" s="4">
        <f t="shared" si="4"/>
        <v>106.20000000000118</v>
      </c>
      <c r="C111" s="26" t="s">
        <v>74</v>
      </c>
      <c r="D111" s="28" t="s">
        <v>75</v>
      </c>
    </row>
    <row r="112" spans="1:4" ht="14.7" thickBot="1" x14ac:dyDescent="0.6">
      <c r="A112" s="3">
        <v>198.16900000000001</v>
      </c>
      <c r="B112" s="4">
        <f t="shared" si="4"/>
        <v>106.90000000000168</v>
      </c>
      <c r="C112" s="26" t="s">
        <v>74</v>
      </c>
      <c r="D112" s="28" t="s">
        <v>75</v>
      </c>
    </row>
    <row r="113" spans="1:4" ht="14.7" thickBot="1" x14ac:dyDescent="0.6">
      <c r="A113" s="5">
        <v>198.17500000000001</v>
      </c>
      <c r="B113" s="4">
        <f t="shared" si="4"/>
        <v>107.50000000000171</v>
      </c>
      <c r="C113" s="27" t="s">
        <v>74</v>
      </c>
      <c r="D113" s="28" t="s">
        <v>75</v>
      </c>
    </row>
    <row r="114" spans="1:4" ht="14.7" thickBot="1" x14ac:dyDescent="0.6">
      <c r="A114" s="3">
        <v>198.18199999999999</v>
      </c>
      <c r="B114" s="4">
        <f t="shared" si="4"/>
        <v>108.19999999999936</v>
      </c>
      <c r="C114" s="26" t="s">
        <v>74</v>
      </c>
      <c r="D114" s="28" t="s">
        <v>75</v>
      </c>
    </row>
    <row r="115" spans="1:4" ht="14.7" thickBot="1" x14ac:dyDescent="0.6">
      <c r="A115" s="3">
        <v>198.18899999999999</v>
      </c>
      <c r="B115" s="4">
        <f t="shared" si="4"/>
        <v>108.89999999999986</v>
      </c>
      <c r="C115" s="26" t="s">
        <v>74</v>
      </c>
      <c r="D115" s="28" t="s">
        <v>75</v>
      </c>
    </row>
    <row r="116" spans="1:4" ht="14.7" thickBot="1" x14ac:dyDescent="0.6">
      <c r="A116" s="3">
        <v>198.19399999999999</v>
      </c>
      <c r="B116" s="4">
        <f t="shared" si="4"/>
        <v>109.39999999999941</v>
      </c>
      <c r="C116" s="26" t="s">
        <v>74</v>
      </c>
      <c r="D116" s="28" t="s">
        <v>75</v>
      </c>
    </row>
    <row r="117" spans="1:4" ht="14.7" thickBot="1" x14ac:dyDescent="0.6">
      <c r="A117" s="3">
        <v>198.20099999999999</v>
      </c>
      <c r="B117" s="4">
        <f t="shared" si="4"/>
        <v>110.09999999999991</v>
      </c>
      <c r="C117" s="26" t="s">
        <v>74</v>
      </c>
      <c r="D117" s="28" t="s">
        <v>75</v>
      </c>
    </row>
    <row r="118" spans="1:4" ht="14.7" thickBot="1" x14ac:dyDescent="0.6">
      <c r="A118" s="3">
        <v>198.20699999999999</v>
      </c>
      <c r="B118" s="4">
        <f t="shared" si="4"/>
        <v>110.69999999999993</v>
      </c>
      <c r="C118" s="26" t="s">
        <v>74</v>
      </c>
      <c r="D118" s="28" t="s">
        <v>75</v>
      </c>
    </row>
    <row r="119" spans="1:4" ht="14.7" thickBot="1" x14ac:dyDescent="0.6">
      <c r="A119" s="3">
        <v>198.21899999999999</v>
      </c>
      <c r="B119" s="4">
        <f t="shared" si="4"/>
        <v>111.89999999999998</v>
      </c>
      <c r="C119" s="26" t="s">
        <v>74</v>
      </c>
      <c r="D119" s="28" t="s">
        <v>75</v>
      </c>
    </row>
    <row r="120" spans="1:4" ht="14.7" thickBot="1" x14ac:dyDescent="0.6">
      <c r="A120" s="3">
        <v>198.227</v>
      </c>
      <c r="B120" s="4">
        <f t="shared" si="4"/>
        <v>112.70000000000095</v>
      </c>
      <c r="C120" s="26" t="s">
        <v>74</v>
      </c>
      <c r="D120" s="28" t="s">
        <v>75</v>
      </c>
    </row>
    <row r="121" spans="1:4" ht="14.7" thickBot="1" x14ac:dyDescent="0.6">
      <c r="A121" s="3">
        <v>198.232</v>
      </c>
      <c r="B121" s="4">
        <f t="shared" si="4"/>
        <v>113.2000000000005</v>
      </c>
      <c r="C121" s="26" t="s">
        <v>74</v>
      </c>
      <c r="D121" s="28" t="s">
        <v>75</v>
      </c>
    </row>
    <row r="122" spans="1:4" ht="14.7" thickBot="1" x14ac:dyDescent="0.6">
      <c r="A122" s="3">
        <v>198.245</v>
      </c>
      <c r="B122" s="4">
        <f t="shared" si="4"/>
        <v>114.50000000000102</v>
      </c>
      <c r="C122" s="26" t="s">
        <v>74</v>
      </c>
      <c r="D122" s="28" t="s">
        <v>75</v>
      </c>
    </row>
    <row r="123" spans="1:4" ht="14.7" thickBot="1" x14ac:dyDescent="0.6">
      <c r="A123" s="3">
        <v>198.251</v>
      </c>
      <c r="B123" s="4">
        <f t="shared" si="4"/>
        <v>115.10000000000105</v>
      </c>
      <c r="C123" s="26" t="s">
        <v>74</v>
      </c>
      <c r="D123" s="28" t="s">
        <v>75</v>
      </c>
    </row>
    <row r="124" spans="1:4" x14ac:dyDescent="0.55000000000000004">
      <c r="A124" s="29">
        <v>198.25800000000001</v>
      </c>
      <c r="B124" s="29">
        <f>(A124-197.1)*100</f>
        <v>115.80000000000155</v>
      </c>
      <c r="C124" s="31" t="s">
        <v>74</v>
      </c>
      <c r="D124" s="33" t="s">
        <v>84</v>
      </c>
    </row>
    <row r="125" spans="1:4" ht="14.7" thickBot="1" x14ac:dyDescent="0.6">
      <c r="A125" s="30"/>
      <c r="B125" s="30"/>
      <c r="C125" s="32"/>
      <c r="D125" s="33"/>
    </row>
    <row r="126" spans="1:4" ht="14.7" thickBot="1" x14ac:dyDescent="0.6">
      <c r="A126" s="3">
        <v>198.26499999999999</v>
      </c>
      <c r="B126" s="4">
        <f>(A126-197.1)*100</f>
        <v>116.4999999999992</v>
      </c>
      <c r="C126" s="26" t="s">
        <v>74</v>
      </c>
      <c r="D126" s="28" t="s">
        <v>75</v>
      </c>
    </row>
    <row r="127" spans="1:4" ht="14.7" thickBot="1" x14ac:dyDescent="0.6">
      <c r="A127" s="3">
        <v>198.27199999999999</v>
      </c>
      <c r="B127" s="4">
        <f t="shared" ref="B127:B134" si="5">(A127-197.1)*100</f>
        <v>117.1999999999997</v>
      </c>
      <c r="C127" s="26" t="s">
        <v>74</v>
      </c>
      <c r="D127" s="28" t="s">
        <v>75</v>
      </c>
    </row>
    <row r="128" spans="1:4" ht="14.7" thickBot="1" x14ac:dyDescent="0.6">
      <c r="A128" s="3">
        <v>198.27799999999999</v>
      </c>
      <c r="B128" s="4">
        <f t="shared" si="5"/>
        <v>117.79999999999973</v>
      </c>
      <c r="C128" s="26" t="s">
        <v>74</v>
      </c>
      <c r="D128" s="28" t="s">
        <v>75</v>
      </c>
    </row>
    <row r="129" spans="1:4" ht="14.7" thickBot="1" x14ac:dyDescent="0.6">
      <c r="A129" s="3">
        <v>198.285</v>
      </c>
      <c r="B129" s="4">
        <f t="shared" si="5"/>
        <v>118.50000000000023</v>
      </c>
      <c r="C129" s="26" t="s">
        <v>74</v>
      </c>
      <c r="D129" s="28" t="s">
        <v>75</v>
      </c>
    </row>
    <row r="130" spans="1:4" ht="14.7" thickBot="1" x14ac:dyDescent="0.6">
      <c r="A130" s="3">
        <v>198.29900000000001</v>
      </c>
      <c r="B130" s="4">
        <f t="shared" si="5"/>
        <v>119.90000000000123</v>
      </c>
      <c r="C130" s="26" t="s">
        <v>74</v>
      </c>
      <c r="D130" s="28" t="s">
        <v>75</v>
      </c>
    </row>
    <row r="131" spans="1:4" ht="14.7" thickBot="1" x14ac:dyDescent="0.6">
      <c r="A131" s="3">
        <v>198.30500000000001</v>
      </c>
      <c r="B131" s="4">
        <f t="shared" si="5"/>
        <v>120.50000000000125</v>
      </c>
      <c r="C131" s="26" t="s">
        <v>74</v>
      </c>
      <c r="D131" s="28" t="s">
        <v>75</v>
      </c>
    </row>
    <row r="132" spans="1:4" ht="14.7" thickBot="1" x14ac:dyDescent="0.6">
      <c r="A132" s="3">
        <v>198.31200000000001</v>
      </c>
      <c r="B132" s="4">
        <f t="shared" si="5"/>
        <v>121.20000000000175</v>
      </c>
      <c r="C132" s="26" t="s">
        <v>74</v>
      </c>
      <c r="D132" s="28" t="s">
        <v>75</v>
      </c>
    </row>
    <row r="133" spans="1:4" ht="14.7" thickBot="1" x14ac:dyDescent="0.6">
      <c r="A133" s="3">
        <v>198.33</v>
      </c>
      <c r="B133" s="4">
        <f t="shared" si="5"/>
        <v>123.00000000000182</v>
      </c>
      <c r="C133" s="26" t="s">
        <v>74</v>
      </c>
      <c r="D133" s="28" t="s">
        <v>75</v>
      </c>
    </row>
    <row r="134" spans="1:4" ht="14.7" thickBot="1" x14ac:dyDescent="0.6">
      <c r="A134" s="3">
        <v>198.34</v>
      </c>
      <c r="B134" s="4">
        <f t="shared" si="5"/>
        <v>124.00000000000091</v>
      </c>
      <c r="C134" s="26" t="s">
        <v>74</v>
      </c>
      <c r="D134" s="28" t="s">
        <v>75</v>
      </c>
    </row>
    <row r="135" spans="1:4" x14ac:dyDescent="0.55000000000000004">
      <c r="A135" s="29">
        <v>198.346</v>
      </c>
      <c r="B135" s="29">
        <f>(A135-197.1)*100</f>
        <v>124.60000000000093</v>
      </c>
      <c r="C135" s="31" t="s">
        <v>74</v>
      </c>
      <c r="D135" s="33" t="s">
        <v>84</v>
      </c>
    </row>
    <row r="136" spans="1:4" ht="14.7" thickBot="1" x14ac:dyDescent="0.6">
      <c r="A136" s="30"/>
      <c r="B136" s="30"/>
      <c r="C136" s="32"/>
      <c r="D136" s="33"/>
    </row>
    <row r="137" spans="1:4" ht="14.7" thickBot="1" x14ac:dyDescent="0.6">
      <c r="A137" s="3">
        <v>198.357</v>
      </c>
      <c r="B137" s="4">
        <f>(A137-197.1)*100</f>
        <v>125.7000000000005</v>
      </c>
      <c r="C137" s="26" t="s">
        <v>74</v>
      </c>
      <c r="D137" s="28" t="s">
        <v>75</v>
      </c>
    </row>
    <row r="138" spans="1:4" ht="14.7" thickBot="1" x14ac:dyDescent="0.6">
      <c r="A138" s="3">
        <v>198.364</v>
      </c>
      <c r="B138" s="4">
        <f t="shared" ref="B138:B164" si="6">(A138-197.1)*100</f>
        <v>126.400000000001</v>
      </c>
      <c r="C138" s="26" t="s">
        <v>74</v>
      </c>
      <c r="D138" s="28" t="s">
        <v>75</v>
      </c>
    </row>
    <row r="139" spans="1:4" ht="14.7" thickBot="1" x14ac:dyDescent="0.6">
      <c r="A139" s="3">
        <v>198.37</v>
      </c>
      <c r="B139" s="4">
        <f t="shared" si="6"/>
        <v>127.00000000000102</v>
      </c>
      <c r="C139" s="26" t="s">
        <v>74</v>
      </c>
      <c r="D139" s="28" t="s">
        <v>75</v>
      </c>
    </row>
    <row r="140" spans="1:4" ht="14.7" thickBot="1" x14ac:dyDescent="0.6">
      <c r="A140" s="3">
        <v>198.37700000000001</v>
      </c>
      <c r="B140" s="4">
        <f t="shared" si="6"/>
        <v>127.70000000000152</v>
      </c>
      <c r="C140" s="26" t="s">
        <v>74</v>
      </c>
      <c r="D140" s="28" t="s">
        <v>75</v>
      </c>
    </row>
    <row r="141" spans="1:4" ht="14.7" thickBot="1" x14ac:dyDescent="0.6">
      <c r="A141" s="3">
        <v>198.38300000000001</v>
      </c>
      <c r="B141" s="4">
        <f t="shared" si="6"/>
        <v>128.30000000000155</v>
      </c>
      <c r="C141" s="26" t="s">
        <v>74</v>
      </c>
      <c r="D141" s="28" t="s">
        <v>84</v>
      </c>
    </row>
    <row r="142" spans="1:4" ht="14.7" thickBot="1" x14ac:dyDescent="0.6">
      <c r="A142" s="3">
        <v>198.38900000000001</v>
      </c>
      <c r="B142" s="4">
        <f t="shared" si="6"/>
        <v>128.90000000000157</v>
      </c>
      <c r="C142" s="26" t="s">
        <v>74</v>
      </c>
      <c r="D142" s="28" t="s">
        <v>75</v>
      </c>
    </row>
    <row r="143" spans="1:4" ht="14.7" thickBot="1" x14ac:dyDescent="0.6">
      <c r="A143" s="3">
        <v>198.39599999999999</v>
      </c>
      <c r="B143" s="4">
        <f t="shared" si="6"/>
        <v>129.59999999999923</v>
      </c>
      <c r="C143" s="26" t="s">
        <v>74</v>
      </c>
      <c r="D143" s="28" t="s">
        <v>75</v>
      </c>
    </row>
    <row r="144" spans="1:4" ht="14.7" thickBot="1" x14ac:dyDescent="0.6">
      <c r="A144" s="3">
        <v>198.40299999999999</v>
      </c>
      <c r="B144" s="4">
        <f t="shared" si="6"/>
        <v>130.29999999999973</v>
      </c>
      <c r="C144" s="26" t="s">
        <v>74</v>
      </c>
      <c r="D144" s="28" t="s">
        <v>75</v>
      </c>
    </row>
    <row r="145" spans="1:4" ht="14.7" thickBot="1" x14ac:dyDescent="0.6">
      <c r="A145" s="3">
        <v>198.40899999999999</v>
      </c>
      <c r="B145" s="4">
        <f t="shared" si="6"/>
        <v>130.89999999999975</v>
      </c>
      <c r="C145" s="26" t="s">
        <v>74</v>
      </c>
      <c r="D145" s="28" t="s">
        <v>75</v>
      </c>
    </row>
    <row r="146" spans="1:4" ht="14.7" thickBot="1" x14ac:dyDescent="0.6">
      <c r="A146" s="3">
        <v>198.422</v>
      </c>
      <c r="B146" s="4">
        <f t="shared" si="6"/>
        <v>132.20000000000027</v>
      </c>
      <c r="C146" s="26" t="s">
        <v>74</v>
      </c>
      <c r="D146" s="28" t="s">
        <v>75</v>
      </c>
    </row>
    <row r="147" spans="1:4" ht="14.7" thickBot="1" x14ac:dyDescent="0.6">
      <c r="A147" s="3">
        <v>198.429</v>
      </c>
      <c r="B147" s="4">
        <f t="shared" si="6"/>
        <v>132.90000000000077</v>
      </c>
      <c r="C147" s="26" t="s">
        <v>74</v>
      </c>
      <c r="D147" s="28" t="s">
        <v>75</v>
      </c>
    </row>
    <row r="148" spans="1:4" ht="14.7" thickBot="1" x14ac:dyDescent="0.6">
      <c r="A148" s="3">
        <v>198.435</v>
      </c>
      <c r="B148" s="4">
        <f t="shared" si="6"/>
        <v>133.5000000000008</v>
      </c>
      <c r="C148" s="26" t="s">
        <v>74</v>
      </c>
      <c r="D148" s="28" t="s">
        <v>75</v>
      </c>
    </row>
    <row r="149" spans="1:4" ht="14.7" thickBot="1" x14ac:dyDescent="0.6">
      <c r="A149" s="3">
        <v>198.44399999999999</v>
      </c>
      <c r="B149" s="4">
        <f t="shared" si="6"/>
        <v>134.39999999999941</v>
      </c>
      <c r="C149" s="26" t="s">
        <v>74</v>
      </c>
      <c r="D149" s="28" t="s">
        <v>75</v>
      </c>
    </row>
    <row r="150" spans="1:4" ht="14.7" thickBot="1" x14ac:dyDescent="0.6">
      <c r="A150" s="5">
        <v>198.45</v>
      </c>
      <c r="B150" s="4">
        <f t="shared" si="6"/>
        <v>134.99999999999943</v>
      </c>
      <c r="C150" s="27" t="s">
        <v>74</v>
      </c>
      <c r="D150" s="28" t="s">
        <v>75</v>
      </c>
    </row>
    <row r="151" spans="1:4" ht="14.7" thickBot="1" x14ac:dyDescent="0.6">
      <c r="A151" s="3">
        <v>198.45699999999999</v>
      </c>
      <c r="B151" s="4">
        <f t="shared" si="6"/>
        <v>135.69999999999993</v>
      </c>
      <c r="C151" s="26" t="s">
        <v>74</v>
      </c>
      <c r="D151" s="28" t="s">
        <v>75</v>
      </c>
    </row>
    <row r="152" spans="1:4" ht="14.7" thickBot="1" x14ac:dyDescent="0.6">
      <c r="A152" s="3">
        <v>198.46299999999999</v>
      </c>
      <c r="B152" s="4">
        <f t="shared" si="6"/>
        <v>136.29999999999995</v>
      </c>
      <c r="C152" s="26" t="s">
        <v>74</v>
      </c>
      <c r="D152" s="28" t="s">
        <v>75</v>
      </c>
    </row>
    <row r="153" spans="1:4" ht="14.7" thickBot="1" x14ac:dyDescent="0.6">
      <c r="A153" s="3">
        <v>198.46899999999999</v>
      </c>
      <c r="B153" s="4">
        <f t="shared" si="6"/>
        <v>136.89999999999998</v>
      </c>
      <c r="C153" s="26" t="s">
        <v>74</v>
      </c>
      <c r="D153" s="28" t="s">
        <v>75</v>
      </c>
    </row>
    <row r="154" spans="1:4" ht="14.7" thickBot="1" x14ac:dyDescent="0.6">
      <c r="A154" s="3">
        <v>198.476</v>
      </c>
      <c r="B154" s="4">
        <f t="shared" si="6"/>
        <v>137.60000000000048</v>
      </c>
      <c r="C154" s="26" t="s">
        <v>74</v>
      </c>
      <c r="D154" s="28" t="s">
        <v>75</v>
      </c>
    </row>
    <row r="155" spans="1:4" ht="14.7" thickBot="1" x14ac:dyDescent="0.6">
      <c r="A155" s="3">
        <v>198.489</v>
      </c>
      <c r="B155" s="4">
        <f t="shared" si="6"/>
        <v>138.900000000001</v>
      </c>
      <c r="C155" s="26" t="s">
        <v>74</v>
      </c>
      <c r="D155" s="28" t="s">
        <v>75</v>
      </c>
    </row>
    <row r="156" spans="1:4" ht="14.7" thickBot="1" x14ac:dyDescent="0.6">
      <c r="A156" s="3">
        <v>198.49600000000001</v>
      </c>
      <c r="B156" s="4">
        <f t="shared" si="6"/>
        <v>139.6000000000015</v>
      </c>
      <c r="C156" s="26" t="s">
        <v>74</v>
      </c>
      <c r="D156" s="28" t="s">
        <v>75</v>
      </c>
    </row>
    <row r="157" spans="1:4" ht="14.7" thickBot="1" x14ac:dyDescent="0.6">
      <c r="A157" s="3">
        <v>198.50200000000001</v>
      </c>
      <c r="B157" s="4">
        <f t="shared" si="6"/>
        <v>140.20000000000152</v>
      </c>
      <c r="C157" s="26" t="s">
        <v>74</v>
      </c>
      <c r="D157" s="28" t="s">
        <v>84</v>
      </c>
    </row>
    <row r="158" spans="1:4" ht="14.7" thickBot="1" x14ac:dyDescent="0.6">
      <c r="A158" s="3">
        <v>198.50899999999999</v>
      </c>
      <c r="B158" s="4">
        <f t="shared" si="6"/>
        <v>140.89999999999918</v>
      </c>
      <c r="C158" s="26" t="s">
        <v>74</v>
      </c>
      <c r="D158" s="28" t="s">
        <v>85</v>
      </c>
    </row>
    <row r="159" spans="1:4" ht="14.7" thickBot="1" x14ac:dyDescent="0.6">
      <c r="A159" s="3">
        <v>198.56100000000001</v>
      </c>
      <c r="B159" s="4">
        <f t="shared" si="6"/>
        <v>146.10000000000127</v>
      </c>
      <c r="C159" s="26" t="s">
        <v>74</v>
      </c>
      <c r="D159" s="28" t="s">
        <v>84</v>
      </c>
    </row>
    <row r="160" spans="1:4" ht="14.7" thickBot="1" x14ac:dyDescent="0.6">
      <c r="A160" s="3">
        <v>198.57400000000001</v>
      </c>
      <c r="B160" s="4">
        <f t="shared" si="6"/>
        <v>147.4000000000018</v>
      </c>
      <c r="C160" s="26" t="s">
        <v>74</v>
      </c>
      <c r="D160" s="28" t="s">
        <v>84</v>
      </c>
    </row>
    <row r="161" spans="1:4" ht="14.7" thickBot="1" x14ac:dyDescent="0.6">
      <c r="A161" s="3">
        <v>198.58099999999999</v>
      </c>
      <c r="B161" s="4">
        <f t="shared" si="6"/>
        <v>148.09999999999945</v>
      </c>
      <c r="C161" s="26" t="s">
        <v>74</v>
      </c>
      <c r="D161" s="28" t="s">
        <v>84</v>
      </c>
    </row>
    <row r="162" spans="1:4" ht="14.7" thickBot="1" x14ac:dyDescent="0.6">
      <c r="A162" s="3">
        <v>198.58600000000001</v>
      </c>
      <c r="B162" s="4">
        <f t="shared" si="6"/>
        <v>148.60000000000184</v>
      </c>
      <c r="C162" s="26" t="s">
        <v>74</v>
      </c>
      <c r="D162" s="28" t="s">
        <v>84</v>
      </c>
    </row>
    <row r="163" spans="1:4" ht="14.7" thickBot="1" x14ac:dyDescent="0.6">
      <c r="A163" s="3">
        <v>198.59200000000001</v>
      </c>
      <c r="B163" s="4">
        <f t="shared" si="6"/>
        <v>149.20000000000186</v>
      </c>
      <c r="C163" s="26" t="s">
        <v>74</v>
      </c>
      <c r="D163" s="28" t="s">
        <v>84</v>
      </c>
    </row>
    <row r="164" spans="1:4" ht="14.7" thickBot="1" x14ac:dyDescent="0.6">
      <c r="A164" s="3">
        <v>198.59899999999999</v>
      </c>
      <c r="B164" s="4">
        <f t="shared" si="6"/>
        <v>149.89999999999952</v>
      </c>
      <c r="C164" s="26" t="s">
        <v>74</v>
      </c>
      <c r="D164" s="28" t="s">
        <v>84</v>
      </c>
    </row>
    <row r="165" spans="1:4" ht="14.7" thickBot="1" x14ac:dyDescent="0.6">
      <c r="A165" s="3">
        <v>198.60599999999999</v>
      </c>
      <c r="B165" s="4">
        <f>(A165-198.6)*100</f>
        <v>0.60000000000002274</v>
      </c>
      <c r="C165" s="26" t="s">
        <v>74</v>
      </c>
      <c r="D165" s="28" t="s">
        <v>84</v>
      </c>
    </row>
    <row r="166" spans="1:4" ht="14.7" thickBot="1" x14ac:dyDescent="0.6">
      <c r="A166" s="3">
        <v>198.613</v>
      </c>
      <c r="B166" s="4">
        <f t="shared" ref="B166:B170" si="7">(A166-198.6)*100</f>
        <v>1.300000000000523</v>
      </c>
      <c r="C166" s="26" t="s">
        <v>74</v>
      </c>
      <c r="D166" s="28" t="s">
        <v>75</v>
      </c>
    </row>
    <row r="167" spans="1:4" ht="14.7" thickBot="1" x14ac:dyDescent="0.6">
      <c r="A167" s="3">
        <v>198.625</v>
      </c>
      <c r="B167" s="4">
        <f t="shared" si="7"/>
        <v>2.5000000000005684</v>
      </c>
      <c r="C167" s="26" t="s">
        <v>74</v>
      </c>
      <c r="D167" s="28" t="s">
        <v>75</v>
      </c>
    </row>
    <row r="168" spans="1:4" ht="14.7" thickBot="1" x14ac:dyDescent="0.6">
      <c r="A168" s="3">
        <v>198.631</v>
      </c>
      <c r="B168" s="4">
        <f t="shared" si="7"/>
        <v>3.1000000000005912</v>
      </c>
      <c r="C168" s="26" t="s">
        <v>74</v>
      </c>
      <c r="D168" s="28" t="s">
        <v>75</v>
      </c>
    </row>
    <row r="169" spans="1:4" ht="14.7" thickBot="1" x14ac:dyDescent="0.6">
      <c r="A169" s="3">
        <v>198.637</v>
      </c>
      <c r="B169" s="4">
        <f t="shared" si="7"/>
        <v>3.7000000000006139</v>
      </c>
      <c r="C169" s="26" t="s">
        <v>74</v>
      </c>
      <c r="D169" s="28" t="s">
        <v>75</v>
      </c>
    </row>
    <row r="170" spans="1:4" ht="14.7" thickBot="1" x14ac:dyDescent="0.6">
      <c r="A170" s="3">
        <v>198.64400000000001</v>
      </c>
      <c r="B170" s="4">
        <f t="shared" si="7"/>
        <v>4.4000000000011141</v>
      </c>
      <c r="C170" s="26" t="s">
        <v>74</v>
      </c>
      <c r="D170" s="28" t="s">
        <v>75</v>
      </c>
    </row>
    <row r="171" spans="1:4" x14ac:dyDescent="0.55000000000000004">
      <c r="A171" s="29">
        <v>198.65</v>
      </c>
      <c r="B171" s="29">
        <f>(A171-198.6)*100</f>
        <v>5.0000000000011369</v>
      </c>
      <c r="C171" s="31" t="s">
        <v>74</v>
      </c>
      <c r="D171" s="33" t="s">
        <v>84</v>
      </c>
    </row>
    <row r="172" spans="1:4" ht="14.7" thickBot="1" x14ac:dyDescent="0.6">
      <c r="A172" s="30"/>
      <c r="B172" s="30"/>
      <c r="C172" s="32"/>
      <c r="D172" s="33"/>
    </row>
    <row r="173" spans="1:4" ht="14.7" thickBot="1" x14ac:dyDescent="0.6">
      <c r="A173" s="3">
        <v>198.65700000000001</v>
      </c>
      <c r="B173" s="4">
        <f>(A173-198.6)*100</f>
        <v>5.7000000000016371</v>
      </c>
      <c r="C173" s="26" t="s">
        <v>74</v>
      </c>
      <c r="D173" s="28" t="s">
        <v>84</v>
      </c>
    </row>
    <row r="174" spans="1:4" x14ac:dyDescent="0.55000000000000004">
      <c r="A174" s="29">
        <v>198.66300000000001</v>
      </c>
      <c r="B174" s="29">
        <f>(A174-198.6)*100</f>
        <v>6.3000000000016598</v>
      </c>
      <c r="C174" s="31" t="s">
        <v>74</v>
      </c>
      <c r="D174" s="28" t="s">
        <v>89</v>
      </c>
    </row>
    <row r="175" spans="1:4" ht="14.7" thickBot="1" x14ac:dyDescent="0.6">
      <c r="A175" s="30"/>
      <c r="B175" s="30"/>
      <c r="C175" s="32"/>
      <c r="D175" s="28" t="s">
        <v>80</v>
      </c>
    </row>
    <row r="176" spans="1:4" x14ac:dyDescent="0.55000000000000004">
      <c r="A176" s="29">
        <v>198.66900000000001</v>
      </c>
      <c r="B176" s="29">
        <f>(A176-198.6)*100</f>
        <v>6.9000000000016826</v>
      </c>
      <c r="C176" s="31" t="s">
        <v>74</v>
      </c>
      <c r="D176" s="28" t="s">
        <v>89</v>
      </c>
    </row>
    <row r="177" spans="1:4" ht="14.7" thickBot="1" x14ac:dyDescent="0.6">
      <c r="A177" s="30"/>
      <c r="B177" s="30"/>
      <c r="C177" s="32"/>
      <c r="D177" s="28" t="s">
        <v>80</v>
      </c>
    </row>
    <row r="178" spans="1:4" ht="14.7" thickBot="1" x14ac:dyDescent="0.6">
      <c r="A178" s="3">
        <v>198.67599999999999</v>
      </c>
      <c r="B178" s="4">
        <f>(A178-198.6)*100</f>
        <v>7.5999999999993406</v>
      </c>
      <c r="C178" s="26" t="s">
        <v>74</v>
      </c>
      <c r="D178" s="28" t="s">
        <v>84</v>
      </c>
    </row>
    <row r="179" spans="1:4" ht="14.7" thickBot="1" x14ac:dyDescent="0.6">
      <c r="A179" s="3">
        <v>198.68199999999999</v>
      </c>
      <c r="B179" s="4">
        <f t="shared" ref="B179:B193" si="8">(A179-198.6)*100</f>
        <v>8.1999999999993634</v>
      </c>
      <c r="C179" s="26" t="s">
        <v>74</v>
      </c>
      <c r="D179" s="28" t="s">
        <v>75</v>
      </c>
    </row>
    <row r="180" spans="1:4" ht="14.7" thickBot="1" x14ac:dyDescent="0.6">
      <c r="A180" s="3">
        <v>198.68899999999999</v>
      </c>
      <c r="B180" s="4">
        <f t="shared" si="8"/>
        <v>8.8999999999998636</v>
      </c>
      <c r="C180" s="26" t="s">
        <v>74</v>
      </c>
      <c r="D180" s="28" t="s">
        <v>75</v>
      </c>
    </row>
    <row r="181" spans="1:4" ht="14.7" thickBot="1" x14ac:dyDescent="0.6">
      <c r="A181" s="5">
        <v>198.708</v>
      </c>
      <c r="B181" s="4">
        <f t="shared" si="8"/>
        <v>10.800000000000409</v>
      </c>
      <c r="C181" s="27" t="s">
        <v>74</v>
      </c>
      <c r="D181" s="28" t="s">
        <v>75</v>
      </c>
    </row>
    <row r="182" spans="1:4" ht="14.7" thickBot="1" x14ac:dyDescent="0.6">
      <c r="A182" s="3">
        <v>198.714</v>
      </c>
      <c r="B182" s="4">
        <f t="shared" si="8"/>
        <v>11.400000000000432</v>
      </c>
      <c r="C182" s="26" t="s">
        <v>74</v>
      </c>
      <c r="D182" s="28" t="s">
        <v>75</v>
      </c>
    </row>
    <row r="183" spans="1:4" ht="14.7" thickBot="1" x14ac:dyDescent="0.6">
      <c r="A183" s="3">
        <v>198.721</v>
      </c>
      <c r="B183" s="4">
        <f t="shared" si="8"/>
        <v>12.100000000000932</v>
      </c>
      <c r="C183" s="26" t="s">
        <v>74</v>
      </c>
      <c r="D183" s="28" t="s">
        <v>75</v>
      </c>
    </row>
    <row r="184" spans="1:4" ht="14.7" thickBot="1" x14ac:dyDescent="0.6">
      <c r="A184" s="3">
        <v>198.727</v>
      </c>
      <c r="B184" s="4">
        <f t="shared" si="8"/>
        <v>12.700000000000955</v>
      </c>
      <c r="C184" s="26" t="s">
        <v>74</v>
      </c>
      <c r="D184" s="28" t="s">
        <v>75</v>
      </c>
    </row>
    <row r="185" spans="1:4" ht="14.7" thickBot="1" x14ac:dyDescent="0.6">
      <c r="A185" s="3">
        <v>198.74</v>
      </c>
      <c r="B185" s="4">
        <f t="shared" si="8"/>
        <v>14.000000000001478</v>
      </c>
      <c r="C185" s="26" t="s">
        <v>74</v>
      </c>
      <c r="D185" s="28" t="s">
        <v>75</v>
      </c>
    </row>
    <row r="186" spans="1:4" ht="14.7" thickBot="1" x14ac:dyDescent="0.6">
      <c r="A186" s="3">
        <v>198.77500000000001</v>
      </c>
      <c r="B186" s="4">
        <f t="shared" si="8"/>
        <v>17.500000000001137</v>
      </c>
      <c r="C186" s="26" t="s">
        <v>74</v>
      </c>
      <c r="D186" s="28" t="s">
        <v>75</v>
      </c>
    </row>
    <row r="187" spans="1:4" ht="14.7" thickBot="1" x14ac:dyDescent="0.6">
      <c r="A187" s="3">
        <v>198.90799999999999</v>
      </c>
      <c r="B187" s="4">
        <f t="shared" si="8"/>
        <v>30.799999999999272</v>
      </c>
      <c r="C187" s="26" t="s">
        <v>74</v>
      </c>
      <c r="D187" s="28" t="s">
        <v>75</v>
      </c>
    </row>
    <row r="188" spans="1:4" ht="14.7" thickBot="1" x14ac:dyDescent="0.6">
      <c r="A188" s="3">
        <v>198.94</v>
      </c>
      <c r="B188" s="4">
        <f t="shared" si="8"/>
        <v>34.000000000000341</v>
      </c>
      <c r="C188" s="26" t="s">
        <v>74</v>
      </c>
      <c r="D188" s="28" t="s">
        <v>75</v>
      </c>
    </row>
    <row r="189" spans="1:4" ht="14.7" thickBot="1" x14ac:dyDescent="0.6">
      <c r="A189" s="3">
        <v>198.94200000000001</v>
      </c>
      <c r="B189" s="4">
        <f t="shared" si="8"/>
        <v>34.200000000001296</v>
      </c>
      <c r="C189" s="26" t="s">
        <v>74</v>
      </c>
      <c r="D189" s="28" t="s">
        <v>75</v>
      </c>
    </row>
    <row r="190" spans="1:4" ht="14.7" thickBot="1" x14ac:dyDescent="0.6">
      <c r="A190" s="3">
        <v>198.95500000000001</v>
      </c>
      <c r="B190" s="4">
        <f t="shared" si="8"/>
        <v>35.500000000001819</v>
      </c>
      <c r="C190" s="26" t="s">
        <v>74</v>
      </c>
      <c r="D190" s="28" t="s">
        <v>75</v>
      </c>
    </row>
    <row r="191" spans="1:4" ht="14.7" thickBot="1" x14ac:dyDescent="0.6">
      <c r="A191" s="3">
        <v>198.96100000000001</v>
      </c>
      <c r="B191" s="4">
        <f t="shared" si="8"/>
        <v>36.100000000001842</v>
      </c>
      <c r="C191" s="26" t="s">
        <v>74</v>
      </c>
      <c r="D191" s="28" t="s">
        <v>75</v>
      </c>
    </row>
    <row r="192" spans="1:4" ht="14.7" thickBot="1" x14ac:dyDescent="0.6">
      <c r="A192" s="3">
        <v>198.96799999999999</v>
      </c>
      <c r="B192" s="4">
        <f t="shared" si="8"/>
        <v>36.7999999999995</v>
      </c>
      <c r="C192" s="26" t="s">
        <v>74</v>
      </c>
      <c r="D192" s="28" t="s">
        <v>75</v>
      </c>
    </row>
    <row r="193" spans="1:4" ht="14.7" thickBot="1" x14ac:dyDescent="0.6">
      <c r="A193" s="3">
        <v>198.97399999999999</v>
      </c>
      <c r="B193" s="4">
        <f t="shared" si="8"/>
        <v>37.399999999999523</v>
      </c>
      <c r="C193" s="26" t="s">
        <v>74</v>
      </c>
      <c r="D193" s="28" t="s">
        <v>75</v>
      </c>
    </row>
  </sheetData>
  <mergeCells count="81">
    <mergeCell ref="A5:A6"/>
    <mergeCell ref="C5:C6"/>
    <mergeCell ref="A23:A24"/>
    <mergeCell ref="C23:C24"/>
    <mergeCell ref="B5:B6"/>
    <mergeCell ref="B23:B24"/>
    <mergeCell ref="C48:C49"/>
    <mergeCell ref="D48:D49"/>
    <mergeCell ref="A50:A51"/>
    <mergeCell ref="C50:C51"/>
    <mergeCell ref="D50:D51"/>
    <mergeCell ref="B48:B49"/>
    <mergeCell ref="B50:B51"/>
    <mergeCell ref="B52:B53"/>
    <mergeCell ref="B56:B57"/>
    <mergeCell ref="A48:A49"/>
    <mergeCell ref="A52:A53"/>
    <mergeCell ref="C52:C53"/>
    <mergeCell ref="D52:D53"/>
    <mergeCell ref="A56:A57"/>
    <mergeCell ref="C56:C57"/>
    <mergeCell ref="D56:D57"/>
    <mergeCell ref="A60:A61"/>
    <mergeCell ref="C60:C61"/>
    <mergeCell ref="D60:D61"/>
    <mergeCell ref="A64:A65"/>
    <mergeCell ref="C64:C65"/>
    <mergeCell ref="D64:D65"/>
    <mergeCell ref="B60:B61"/>
    <mergeCell ref="B64:B65"/>
    <mergeCell ref="A67:A68"/>
    <mergeCell ref="C67:C68"/>
    <mergeCell ref="A69:A70"/>
    <mergeCell ref="C69:C70"/>
    <mergeCell ref="A71:A72"/>
    <mergeCell ref="C71:C72"/>
    <mergeCell ref="B67:B68"/>
    <mergeCell ref="B69:B70"/>
    <mergeCell ref="B71:B72"/>
    <mergeCell ref="A105:A106"/>
    <mergeCell ref="C105:C106"/>
    <mergeCell ref="D105:D106"/>
    <mergeCell ref="D71:D72"/>
    <mergeCell ref="A73:A74"/>
    <mergeCell ref="C73:C74"/>
    <mergeCell ref="D73:D74"/>
    <mergeCell ref="A75:A76"/>
    <mergeCell ref="C75:C76"/>
    <mergeCell ref="D75:D76"/>
    <mergeCell ref="A78:A79"/>
    <mergeCell ref="C78:C79"/>
    <mergeCell ref="A81:A82"/>
    <mergeCell ref="C81:C82"/>
    <mergeCell ref="D81:D82"/>
    <mergeCell ref="D135:D136"/>
    <mergeCell ref="A171:A172"/>
    <mergeCell ref="C171:C172"/>
    <mergeCell ref="D171:D172"/>
    <mergeCell ref="A107:A108"/>
    <mergeCell ref="C107:C108"/>
    <mergeCell ref="D107:D108"/>
    <mergeCell ref="A124:A125"/>
    <mergeCell ref="C124:C125"/>
    <mergeCell ref="D124:D125"/>
    <mergeCell ref="B107:B108"/>
    <mergeCell ref="B124:B125"/>
    <mergeCell ref="A174:A175"/>
    <mergeCell ref="C174:C175"/>
    <mergeCell ref="A176:A177"/>
    <mergeCell ref="C176:C177"/>
    <mergeCell ref="A135:A136"/>
    <mergeCell ref="C135:C136"/>
    <mergeCell ref="B135:B136"/>
    <mergeCell ref="B171:B172"/>
    <mergeCell ref="B174:B175"/>
    <mergeCell ref="B176:B177"/>
    <mergeCell ref="B105:B106"/>
    <mergeCell ref="B78:B79"/>
    <mergeCell ref="B73:B74"/>
    <mergeCell ref="B75:B76"/>
    <mergeCell ref="B81:B8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Location</vt:lpstr>
      <vt:lpstr>Absolute Diatom Abundance</vt:lpstr>
      <vt:lpstr>Biogenic Silica Protocol</vt:lpstr>
      <vt:lpstr>Biogenic Silica Results</vt:lpstr>
      <vt:lpstr>IRD Visual Inspection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Furlong</dc:creator>
  <cp:lastModifiedBy>Heather Furlong</cp:lastModifiedBy>
  <dcterms:created xsi:type="dcterms:W3CDTF">2023-10-27T19:04:33Z</dcterms:created>
  <dcterms:modified xsi:type="dcterms:W3CDTF">2024-06-19T17:33:54Z</dcterms:modified>
</cp:coreProperties>
</file>